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336256E-97A8-4F54-8916-EAF3AB797486}" xr6:coauthVersionLast="47" xr6:coauthVersionMax="47" xr10:uidLastSave="{00000000-0000-0000-0000-000000000000}"/>
  <bookViews>
    <workbookView xWindow="-110" yWindow="-110" windowWidth="19420" windowHeight="10300" xr2:uid="{0337C127-BF05-4C28-B9C4-5D58CEB5748F}"/>
  </bookViews>
  <sheets>
    <sheet name="Title" sheetId="2" r:id="rId1"/>
    <sheet name="FKappa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B43" i="1"/>
  <c r="B42" i="1"/>
  <c r="C41" i="1"/>
  <c r="B41" i="1"/>
  <c r="B39" i="1"/>
  <c r="B39" i="1" a="1"/>
  <c r="C44" i="1" s="1"/>
  <c r="G30" i="1" a="1"/>
  <c r="G34" i="1" s="1"/>
  <c r="F35" i="1"/>
  <c r="F34" i="1"/>
  <c r="F33" i="1"/>
  <c r="F32" i="1"/>
  <c r="F30" i="1" a="1"/>
  <c r="F31" i="1" s="1"/>
  <c r="E35" i="1"/>
  <c r="E34" i="1"/>
  <c r="E33" i="1"/>
  <c r="E32" i="1"/>
  <c r="E31" i="1"/>
  <c r="E30" i="1" a="1"/>
  <c r="E30" i="1" s="1"/>
  <c r="D34" i="1"/>
  <c r="D32" i="1"/>
  <c r="D31" i="1"/>
  <c r="D30" i="1"/>
  <c r="D30" i="1" a="1"/>
  <c r="D35" i="1" s="1"/>
  <c r="B30" i="1" a="1"/>
  <c r="B33" i="1" s="1"/>
  <c r="J21" i="1"/>
  <c r="J20" i="1"/>
  <c r="J19" i="1"/>
  <c r="J18" i="1"/>
  <c r="J17" i="1"/>
  <c r="AJ13" i="1"/>
  <c r="S13" i="1"/>
  <c r="J10" i="1"/>
  <c r="J9" i="1"/>
  <c r="J8" i="1"/>
  <c r="J7" i="1"/>
  <c r="J6" i="1"/>
  <c r="J5" i="1"/>
  <c r="J4" i="1"/>
  <c r="B22" i="1"/>
  <c r="H11" i="1"/>
  <c r="O54" i="1"/>
  <c r="N54" i="1"/>
  <c r="M54" i="1"/>
  <c r="G29" i="1"/>
  <c r="F29" i="1"/>
  <c r="E29" i="1"/>
  <c r="D29" i="1"/>
  <c r="AF25" i="1"/>
  <c r="AE25" i="1"/>
  <c r="AD25" i="1"/>
  <c r="AC25" i="1"/>
  <c r="AB25" i="1"/>
  <c r="AA25" i="1"/>
  <c r="Z25" i="1"/>
  <c r="Y25" i="1"/>
  <c r="X25" i="1"/>
  <c r="W25" i="1"/>
  <c r="V25" i="1"/>
  <c r="U18" i="1"/>
  <c r="U19" i="1" s="1"/>
  <c r="U20" i="1" s="1"/>
  <c r="U21" i="1" s="1"/>
  <c r="U22" i="1" s="1"/>
  <c r="U23" i="1" s="1"/>
  <c r="U24" i="1" s="1"/>
  <c r="AJ17" i="1"/>
  <c r="W16" i="1"/>
  <c r="X16" i="1" s="1"/>
  <c r="Y16" i="1" s="1"/>
  <c r="Z16" i="1" s="1"/>
  <c r="AA16" i="1" s="1"/>
  <c r="AB16" i="1" s="1"/>
  <c r="AC16" i="1" s="1"/>
  <c r="AD16" i="1" s="1"/>
  <c r="AE16" i="1" s="1"/>
  <c r="AF16" i="1" s="1"/>
  <c r="AF12" i="1"/>
  <c r="AE12" i="1"/>
  <c r="AD12" i="1"/>
  <c r="AC12" i="1"/>
  <c r="AB12" i="1"/>
  <c r="AA12" i="1"/>
  <c r="Z12" i="1"/>
  <c r="Y12" i="1"/>
  <c r="X12" i="1"/>
  <c r="W12" i="1"/>
  <c r="V12" i="1"/>
  <c r="U7" i="1"/>
  <c r="U8" i="1" s="1"/>
  <c r="U9" i="1" s="1"/>
  <c r="U10" i="1" s="1"/>
  <c r="U11" i="1" s="1"/>
  <c r="S6" i="1"/>
  <c r="L6" i="1"/>
  <c r="U5" i="1"/>
  <c r="U6" i="1" s="1"/>
  <c r="AJ5" i="1" s="1"/>
  <c r="L5" i="1"/>
  <c r="A5" i="1"/>
  <c r="AJ4" i="1"/>
  <c r="S4" i="1"/>
  <c r="S8" i="1" s="1"/>
  <c r="H4" i="1"/>
  <c r="W3" i="1"/>
  <c r="C33" i="1" l="1"/>
  <c r="G35" i="1"/>
  <c r="B30" i="1"/>
  <c r="B34" i="1"/>
  <c r="D33" i="1"/>
  <c r="C42" i="1"/>
  <c r="C30" i="1"/>
  <c r="C34" i="1"/>
  <c r="B31" i="1"/>
  <c r="B35" i="1"/>
  <c r="G30" i="1"/>
  <c r="C39" i="1"/>
  <c r="C43" i="1"/>
  <c r="C31" i="1"/>
  <c r="C35" i="1"/>
  <c r="F30" i="1"/>
  <c r="G31" i="1"/>
  <c r="B40" i="1"/>
  <c r="B44" i="1"/>
  <c r="B32" i="1"/>
  <c r="G32" i="1"/>
  <c r="C40" i="1"/>
  <c r="C32" i="1"/>
  <c r="G33" i="1"/>
  <c r="P43" i="1"/>
  <c r="P29" i="1"/>
  <c r="P21" i="1"/>
  <c r="P16" i="1"/>
  <c r="P9" i="1"/>
  <c r="P4" i="1"/>
  <c r="P5" i="1"/>
  <c r="AJ7" i="1"/>
  <c r="AC26" i="1"/>
  <c r="AB13" i="1"/>
  <c r="W26" i="1"/>
  <c r="AE26" i="1"/>
  <c r="E17" i="1"/>
  <c r="E18" i="1" s="1"/>
  <c r="X26" i="1"/>
  <c r="AF26" i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S5" i="1"/>
  <c r="Y26" i="1"/>
  <c r="P44" i="1"/>
  <c r="P15" i="1"/>
  <c r="P31" i="1"/>
  <c r="P6" i="1"/>
  <c r="P39" i="1"/>
  <c r="P38" i="1"/>
  <c r="P34" i="1"/>
  <c r="P30" i="1"/>
  <c r="P26" i="1"/>
  <c r="P24" i="1"/>
  <c r="P20" i="1"/>
  <c r="P50" i="1"/>
  <c r="P46" i="1"/>
  <c r="P42" i="1"/>
  <c r="P28" i="1"/>
  <c r="P19" i="1"/>
  <c r="P11" i="1"/>
  <c r="P17" i="1"/>
  <c r="P53" i="1"/>
  <c r="P45" i="1"/>
  <c r="P41" i="1"/>
  <c r="P37" i="1"/>
  <c r="P33" i="1"/>
  <c r="P18" i="1"/>
  <c r="P14" i="1"/>
  <c r="P12" i="1"/>
  <c r="P10" i="1"/>
  <c r="P49" i="1"/>
  <c r="P36" i="1"/>
  <c r="P32" i="1"/>
  <c r="P13" i="1"/>
  <c r="P8" i="1"/>
  <c r="P52" i="1"/>
  <c r="P48" i="1"/>
  <c r="P40" i="1"/>
  <c r="P25" i="1"/>
  <c r="P7" i="1"/>
  <c r="P35" i="1"/>
  <c r="P22" i="1"/>
  <c r="X13" i="1"/>
  <c r="AF13" i="1"/>
  <c r="P47" i="1"/>
  <c r="AG9" i="1"/>
  <c r="AA26" i="1"/>
  <c r="P51" i="1"/>
  <c r="X3" i="1"/>
  <c r="Y3" i="1" s="1"/>
  <c r="Z3" i="1" s="1"/>
  <c r="AA3" i="1" s="1"/>
  <c r="AB3" i="1" s="1"/>
  <c r="AC3" i="1" s="1"/>
  <c r="AD3" i="1" s="1"/>
  <c r="AE3" i="1" s="1"/>
  <c r="AF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H5" i="1"/>
  <c r="P23" i="1"/>
  <c r="AB26" i="1"/>
  <c r="P27" i="1"/>
  <c r="AG5" i="1"/>
  <c r="E19" i="1"/>
  <c r="AJ8" i="1"/>
  <c r="B17" i="1"/>
  <c r="AJ18" i="1"/>
  <c r="S9" i="1" l="1"/>
  <c r="AA13" i="1"/>
  <c r="AE13" i="1"/>
  <c r="W13" i="1"/>
  <c r="AD13" i="1"/>
  <c r="V13" i="1"/>
  <c r="Z13" i="1"/>
  <c r="Y13" i="1"/>
  <c r="AD26" i="1"/>
  <c r="Z26" i="1"/>
  <c r="V26" i="1"/>
  <c r="AC13" i="1"/>
  <c r="AJ20" i="1"/>
  <c r="AJ19" i="1"/>
  <c r="AJ21" i="1" s="1"/>
  <c r="B18" i="1"/>
  <c r="AG11" i="1"/>
  <c r="AG8" i="1"/>
  <c r="AG7" i="1"/>
  <c r="AG4" i="1"/>
  <c r="AG10" i="1"/>
  <c r="AG6" i="1"/>
  <c r="B20" i="1"/>
  <c r="D17" i="1"/>
  <c r="C19" i="1"/>
  <c r="B19" i="1"/>
  <c r="B21" i="1" s="1"/>
  <c r="C17" i="1"/>
  <c r="C18" i="1" s="1"/>
  <c r="H6" i="1"/>
  <c r="S7" i="1"/>
  <c r="AJ6" i="1"/>
  <c r="H9" i="1" l="1"/>
  <c r="C20" i="1"/>
  <c r="D20" i="1" s="1"/>
  <c r="E20" i="1" s="1"/>
  <c r="E21" i="1" s="1"/>
  <c r="E22" i="1" s="1"/>
  <c r="O55" i="1"/>
  <c r="N55" i="1"/>
  <c r="M55" i="1"/>
  <c r="AJ10" i="1"/>
  <c r="H8" i="1"/>
  <c r="AJ9" i="1"/>
  <c r="C21" i="1"/>
  <c r="C22" i="1" s="1"/>
  <c r="D18" i="1"/>
  <c r="D19" i="1"/>
  <c r="D21" i="1" s="1"/>
  <c r="D22" i="1" s="1"/>
  <c r="H7" i="1"/>
  <c r="AJ11" i="1" l="1"/>
  <c r="H15" i="1"/>
  <c r="H14" i="1"/>
  <c r="H10" i="1"/>
  <c r="S10" i="1"/>
  <c r="S11" i="1" s="1"/>
</calcChain>
</file>

<file path=xl/sharedStrings.xml><?xml version="1.0" encoding="utf-8"?>
<sst xmlns="http://schemas.openxmlformats.org/spreadsheetml/2006/main" count="74" uniqueCount="39">
  <si>
    <t>Fleiss' Kappa</t>
  </si>
  <si>
    <t>Psychotic</t>
  </si>
  <si>
    <t>Borderline</t>
  </si>
  <si>
    <t>Bipolar</t>
  </si>
  <si>
    <t>None</t>
  </si>
  <si>
    <t>Neither</t>
  </si>
  <si>
    <r>
      <t>p</t>
    </r>
    <r>
      <rPr>
        <vertAlign val="subscript"/>
        <sz val="11"/>
        <color theme="1"/>
        <rFont val="Calibri"/>
        <family val="2"/>
        <scheme val="minor"/>
      </rPr>
      <t>a</t>
    </r>
  </si>
  <si>
    <t>Wine</t>
  </si>
  <si>
    <t>m</t>
  </si>
  <si>
    <t>n</t>
  </si>
  <si>
    <t>k</t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</si>
  <si>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</si>
  <si>
    <t>mn</t>
  </si>
  <si>
    <t>kappa</t>
  </si>
  <si>
    <t>m(m-1)</t>
  </si>
  <si>
    <t>s.e</t>
  </si>
  <si>
    <t>z</t>
  </si>
  <si>
    <t>p-value</t>
  </si>
  <si>
    <t>tot</t>
  </si>
  <si>
    <t>alpha</t>
  </si>
  <si>
    <t>q</t>
  </si>
  <si>
    <t>lower</t>
  </si>
  <si>
    <t>upper</t>
  </si>
  <si>
    <t>b</t>
  </si>
  <si>
    <t>κ</t>
  </si>
  <si>
    <t>p</t>
  </si>
  <si>
    <t>Fleiss's Kappa</t>
  </si>
  <si>
    <t>tails</t>
  </si>
  <si>
    <t>Total</t>
  </si>
  <si>
    <t>Complete Real Statistics function</t>
  </si>
  <si>
    <t>Real Statistics function</t>
  </si>
  <si>
    <t>kappa 1</t>
  </si>
  <si>
    <t>Real Statistics Using Excel</t>
  </si>
  <si>
    <t>Updated</t>
  </si>
  <si>
    <t>Copyright © 2013 - 2022 Charles Zaiontz</t>
  </si>
  <si>
    <t>=H8+H9*NORM.S.INV(H13/2)</t>
  </si>
  <si>
    <t>=H8-H9*NORM.S.INV(H13/2)</t>
  </si>
  <si>
    <t>=2*(1-NORM.S.DIST(H10,TRUE))</t>
  </si>
  <si>
    <t>=2*(1-NORM.S.DIST(B21,TRUE))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</si>
</sst>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>
            <v>2</v>
          </cell>
        </row>
      </sheetData>
      <sheetData sheetId="7">
        <row r="4">
          <cell r="A4">
            <v>2</v>
          </cell>
        </row>
      </sheetData>
      <sheetData sheetId="8">
        <row r="4">
          <cell r="A4">
            <v>4.4000000000000004</v>
          </cell>
        </row>
      </sheetData>
      <sheetData sheetId="9">
        <row r="3">
          <cell r="B3" t="str">
            <v>Life Exp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B4">
            <v>15.7</v>
          </cell>
        </row>
      </sheetData>
      <sheetData sheetId="15" refreshError="1"/>
      <sheetData sheetId="16">
        <row r="5">
          <cell r="AE5">
            <v>0</v>
          </cell>
        </row>
      </sheetData>
      <sheetData sheetId="17">
        <row r="6">
          <cell r="D6">
            <v>-1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7D81-DAE3-4505-B555-B409A671260A}">
  <sheetPr codeName="Sheet1"/>
  <dimension ref="A1:B63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32</v>
      </c>
    </row>
    <row r="2" spans="1:2" x14ac:dyDescent="0.35">
      <c r="A2" t="s">
        <v>0</v>
      </c>
    </row>
    <row r="4" spans="1:2" x14ac:dyDescent="0.35">
      <c r="A4" t="s">
        <v>33</v>
      </c>
      <c r="B4" s="31">
        <v>44741</v>
      </c>
    </row>
    <row r="6" spans="1:2" x14ac:dyDescent="0.35">
      <c r="A6" s="32" t="s">
        <v>34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2259-2FEA-4BE9-A7C9-5D9D6A5D99F5}">
  <sheetPr codeName="Sheet17"/>
  <dimension ref="A1:AJ55"/>
  <sheetViews>
    <sheetView workbookViewId="0"/>
  </sheetViews>
  <sheetFormatPr defaultRowHeight="14.5" x14ac:dyDescent="0.35"/>
  <cols>
    <col min="1" max="1" width="4.453125" customWidth="1"/>
    <col min="2" max="6" width="9.7265625" customWidth="1"/>
    <col min="7" max="7" width="8.81640625" customWidth="1"/>
    <col min="8" max="8" width="9.7265625" customWidth="1"/>
    <col min="9" max="9" width="2.7265625" customWidth="1"/>
    <col min="10" max="10" width="71.7265625" customWidth="1"/>
    <col min="13" max="16" width="9.81640625" customWidth="1"/>
    <col min="17" max="17" width="5" customWidth="1"/>
    <col min="22" max="32" width="5.26953125" customWidth="1"/>
    <col min="33" max="33" width="7.1796875" customWidth="1"/>
  </cols>
  <sheetData>
    <row r="1" spans="1:36" x14ac:dyDescent="0.35">
      <c r="A1" s="1" t="s">
        <v>0</v>
      </c>
      <c r="J1" s="2"/>
    </row>
    <row r="3" spans="1:36" ht="16.5" x14ac:dyDescent="0.45">
      <c r="B3" s="3" t="s">
        <v>1</v>
      </c>
      <c r="C3" s="3" t="s">
        <v>2</v>
      </c>
      <c r="D3" s="3" t="s">
        <v>3</v>
      </c>
      <c r="E3" s="3" t="s">
        <v>4</v>
      </c>
      <c r="F3" s="3"/>
      <c r="G3" s="3"/>
      <c r="H3" s="3"/>
      <c r="I3" s="3"/>
      <c r="J3" s="3"/>
      <c r="M3" s="3" t="s">
        <v>1</v>
      </c>
      <c r="N3" s="3" t="s">
        <v>2</v>
      </c>
      <c r="O3" s="3" t="s">
        <v>5</v>
      </c>
      <c r="P3" s="4" t="s">
        <v>6</v>
      </c>
      <c r="U3" s="3" t="s">
        <v>7</v>
      </c>
      <c r="V3">
        <v>0</v>
      </c>
      <c r="W3">
        <f t="shared" ref="W3:AF3" si="0">V3+1</f>
        <v>1</v>
      </c>
      <c r="X3">
        <f t="shared" si="0"/>
        <v>2</v>
      </c>
      <c r="Y3">
        <f t="shared" si="0"/>
        <v>3</v>
      </c>
      <c r="Z3">
        <f t="shared" si="0"/>
        <v>4</v>
      </c>
      <c r="AA3">
        <f t="shared" si="0"/>
        <v>5</v>
      </c>
      <c r="AB3">
        <f t="shared" si="0"/>
        <v>6</v>
      </c>
      <c r="AC3">
        <f t="shared" si="0"/>
        <v>7</v>
      </c>
      <c r="AD3">
        <f t="shared" si="0"/>
        <v>8</v>
      </c>
      <c r="AE3">
        <f t="shared" si="0"/>
        <v>9</v>
      </c>
      <c r="AF3">
        <f t="shared" si="0"/>
        <v>10</v>
      </c>
      <c r="AG3" s="4" t="s">
        <v>6</v>
      </c>
    </row>
    <row r="4" spans="1:36" x14ac:dyDescent="0.35">
      <c r="A4">
        <v>1</v>
      </c>
      <c r="B4" s="5">
        <v>4</v>
      </c>
      <c r="C4" s="6">
        <v>2</v>
      </c>
      <c r="D4" s="6"/>
      <c r="E4" s="7"/>
      <c r="G4" t="s">
        <v>8</v>
      </c>
      <c r="H4" s="8">
        <f>SUM(B4:E4)</f>
        <v>6</v>
      </c>
      <c r="J4" t="e">
        <f ca="1">FTEXT(H4)</f>
        <v>#NAME?</v>
      </c>
      <c r="L4" s="3">
        <v>1</v>
      </c>
      <c r="M4" s="5">
        <v>2</v>
      </c>
      <c r="N4" s="6"/>
      <c r="O4" s="7"/>
      <c r="P4" s="8">
        <f t="shared" ref="P4:P53" si="1">(SUMSQ(M4:O4)-$S$4)/$S$8</f>
        <v>1</v>
      </c>
      <c r="R4" t="s">
        <v>8</v>
      </c>
      <c r="S4" s="8">
        <f>SUM(M4:O4)</f>
        <v>2</v>
      </c>
      <c r="U4" s="3">
        <v>1</v>
      </c>
      <c r="V4" s="5">
        <v>1</v>
      </c>
      <c r="W4" s="6">
        <v>2</v>
      </c>
      <c r="X4" s="6">
        <v>1</v>
      </c>
      <c r="Y4" s="6"/>
      <c r="Z4" s="6"/>
      <c r="AA4" s="6"/>
      <c r="AB4" s="6"/>
      <c r="AC4" s="6"/>
      <c r="AD4" s="6"/>
      <c r="AE4" s="6"/>
      <c r="AF4" s="7"/>
      <c r="AG4" s="8">
        <f t="shared" ref="AG4:AG11" si="2">(SUMSQ(V4:AF4)-$AJ$4)/$AJ$8</f>
        <v>0.16666666666666666</v>
      </c>
      <c r="AI4" t="s">
        <v>8</v>
      </c>
      <c r="AJ4" s="8">
        <f>SUM(V4:AF4)</f>
        <v>4</v>
      </c>
    </row>
    <row r="5" spans="1:36" x14ac:dyDescent="0.35">
      <c r="A5">
        <f t="shared" ref="A5:A15" si="3">A4+1</f>
        <v>2</v>
      </c>
      <c r="B5" s="9">
        <v>1</v>
      </c>
      <c r="C5">
        <v>2</v>
      </c>
      <c r="D5">
        <v>3</v>
      </c>
      <c r="E5" s="10"/>
      <c r="G5" t="s">
        <v>9</v>
      </c>
      <c r="H5" s="11">
        <f>COUNTA(A4:A15)</f>
        <v>12</v>
      </c>
      <c r="J5" t="e">
        <f ca="1">FTEXT(H5)</f>
        <v>#NAME?</v>
      </c>
      <c r="L5" s="3">
        <f t="shared" ref="L5:L53" si="4">L4+1</f>
        <v>2</v>
      </c>
      <c r="M5" s="9">
        <v>2</v>
      </c>
      <c r="O5" s="10"/>
      <c r="P5" s="11">
        <f t="shared" si="1"/>
        <v>1</v>
      </c>
      <c r="R5" t="s">
        <v>9</v>
      </c>
      <c r="S5" s="11">
        <f>COUNTA(L4:L53)</f>
        <v>50</v>
      </c>
      <c r="U5" s="3">
        <f t="shared" ref="U5:U11" si="5">U4+1</f>
        <v>2</v>
      </c>
      <c r="V5" s="9"/>
      <c r="W5">
        <v>1</v>
      </c>
      <c r="X5">
        <v>1</v>
      </c>
      <c r="Y5">
        <v>2</v>
      </c>
      <c r="AF5" s="10"/>
      <c r="AG5" s="11">
        <f t="shared" si="2"/>
        <v>0.16666666666666666</v>
      </c>
      <c r="AI5" t="s">
        <v>9</v>
      </c>
      <c r="AJ5" s="11">
        <f>COUNTA(U4:U11)</f>
        <v>8</v>
      </c>
    </row>
    <row r="6" spans="1:36" ht="16.5" x14ac:dyDescent="0.45">
      <c r="A6">
        <f t="shared" si="3"/>
        <v>3</v>
      </c>
      <c r="B6" s="9"/>
      <c r="C6">
        <v>1</v>
      </c>
      <c r="D6">
        <v>4</v>
      </c>
      <c r="E6" s="10">
        <v>1</v>
      </c>
      <c r="G6" t="s">
        <v>6</v>
      </c>
      <c r="H6" s="11">
        <f>(SUMSQ(B4:E15)-H4*H5)/(H4*H5*(H4-1))</f>
        <v>0.48888888888888887</v>
      </c>
      <c r="J6" t="e">
        <f ca="1">FTEXT(H6)</f>
        <v>#NAME?</v>
      </c>
      <c r="L6" s="3">
        <f t="shared" si="4"/>
        <v>3</v>
      </c>
      <c r="M6" s="9">
        <v>2</v>
      </c>
      <c r="O6" s="10"/>
      <c r="P6" s="11">
        <f t="shared" si="1"/>
        <v>1</v>
      </c>
      <c r="R6" t="s">
        <v>10</v>
      </c>
      <c r="S6" s="12">
        <f>COUNTA(M3:O3)</f>
        <v>3</v>
      </c>
      <c r="U6" s="3">
        <f t="shared" si="5"/>
        <v>3</v>
      </c>
      <c r="V6" s="9"/>
      <c r="W6">
        <v>1</v>
      </c>
      <c r="Y6">
        <v>1</v>
      </c>
      <c r="Z6">
        <v>1</v>
      </c>
      <c r="AD6">
        <v>1</v>
      </c>
      <c r="AF6" s="10"/>
      <c r="AG6" s="11">
        <f t="shared" si="2"/>
        <v>0</v>
      </c>
      <c r="AI6" t="s">
        <v>10</v>
      </c>
      <c r="AJ6" s="12">
        <f>COUNTA(V3:AF3)</f>
        <v>11</v>
      </c>
    </row>
    <row r="7" spans="1:36" ht="16.5" x14ac:dyDescent="0.45">
      <c r="A7">
        <f t="shared" si="3"/>
        <v>4</v>
      </c>
      <c r="B7" s="9"/>
      <c r="C7">
        <v>1</v>
      </c>
      <c r="D7">
        <v>1</v>
      </c>
      <c r="E7" s="10">
        <v>4</v>
      </c>
      <c r="G7" t="s">
        <v>11</v>
      </c>
      <c r="H7" s="12">
        <f>SUMSQ(B17:E17)</f>
        <v>0.27314814814814814</v>
      </c>
      <c r="J7" t="e">
        <f ca="1">FTEXT(H7)</f>
        <v>#NAME?</v>
      </c>
      <c r="L7" s="3">
        <f t="shared" si="4"/>
        <v>4</v>
      </c>
      <c r="M7" s="9">
        <v>2</v>
      </c>
      <c r="O7" s="10"/>
      <c r="P7" s="11">
        <f t="shared" si="1"/>
        <v>1</v>
      </c>
      <c r="R7" t="s">
        <v>12</v>
      </c>
      <c r="S7" s="8">
        <f>S4*S5</f>
        <v>100</v>
      </c>
      <c r="U7" s="3">
        <f t="shared" si="5"/>
        <v>4</v>
      </c>
      <c r="V7" s="9"/>
      <c r="Y7">
        <v>2</v>
      </c>
      <c r="Z7">
        <v>1</v>
      </c>
      <c r="AB7">
        <v>1</v>
      </c>
      <c r="AF7" s="10"/>
      <c r="AG7" s="11">
        <f t="shared" si="2"/>
        <v>0.16666666666666666</v>
      </c>
      <c r="AI7" t="s">
        <v>12</v>
      </c>
      <c r="AJ7" s="8">
        <f>AJ4*AJ5</f>
        <v>32</v>
      </c>
    </row>
    <row r="8" spans="1:36" x14ac:dyDescent="0.35">
      <c r="A8">
        <f t="shared" si="3"/>
        <v>5</v>
      </c>
      <c r="B8" s="9">
        <v>1</v>
      </c>
      <c r="D8">
        <v>5</v>
      </c>
      <c r="E8" s="10"/>
      <c r="G8" t="s">
        <v>13</v>
      </c>
      <c r="H8" s="8">
        <f>(H6-H7)/(1-H7)</f>
        <v>0.29681528662420381</v>
      </c>
      <c r="J8" t="e">
        <f ca="1">FTEXT(H8)</f>
        <v>#NAME?</v>
      </c>
      <c r="L8" s="3">
        <f t="shared" si="4"/>
        <v>5</v>
      </c>
      <c r="M8" s="9">
        <v>2</v>
      </c>
      <c r="O8" s="10"/>
      <c r="P8" s="11">
        <f t="shared" si="1"/>
        <v>1</v>
      </c>
      <c r="R8" t="s">
        <v>14</v>
      </c>
      <c r="S8" s="11">
        <f>S4*(S4-1)</f>
        <v>2</v>
      </c>
      <c r="U8" s="3">
        <f t="shared" si="5"/>
        <v>5</v>
      </c>
      <c r="V8" s="9"/>
      <c r="AA8">
        <v>2</v>
      </c>
      <c r="AB8">
        <v>2</v>
      </c>
      <c r="AF8" s="10"/>
      <c r="AG8" s="11">
        <f t="shared" si="2"/>
        <v>0.33333333333333331</v>
      </c>
      <c r="AI8" t="s">
        <v>14</v>
      </c>
      <c r="AJ8" s="12">
        <f>AJ4*(AJ4-1)</f>
        <v>12</v>
      </c>
    </row>
    <row r="9" spans="1:36" ht="16.5" x14ac:dyDescent="0.45">
      <c r="A9">
        <f t="shared" si="3"/>
        <v>6</v>
      </c>
      <c r="B9" s="9"/>
      <c r="D9">
        <v>1</v>
      </c>
      <c r="E9" s="10">
        <v>5</v>
      </c>
      <c r="G9" t="s">
        <v>15</v>
      </c>
      <c r="H9" s="11">
        <f>B20*SQRT(SUM(B18:E18)^2-SUMPRODUCT(B18:E18,1-2*B17:E17))/SUM(B18:E18)</f>
        <v>4.431471412990922E-2</v>
      </c>
      <c r="J9" t="e">
        <f ca="1">FTEXT(H9)</f>
        <v>#NAME?</v>
      </c>
      <c r="L9" s="3">
        <f t="shared" si="4"/>
        <v>6</v>
      </c>
      <c r="M9" s="9">
        <v>2</v>
      </c>
      <c r="O9" s="10"/>
      <c r="P9" s="11">
        <f t="shared" si="1"/>
        <v>1</v>
      </c>
      <c r="R9" t="s">
        <v>6</v>
      </c>
      <c r="S9" s="8">
        <f>SUM(P4:P53)/S5</f>
        <v>0.68</v>
      </c>
      <c r="U9" s="3">
        <f t="shared" si="5"/>
        <v>6</v>
      </c>
      <c r="V9" s="9"/>
      <c r="X9">
        <v>1</v>
      </c>
      <c r="AA9">
        <v>1</v>
      </c>
      <c r="AB9">
        <v>1</v>
      </c>
      <c r="AC9">
        <v>1</v>
      </c>
      <c r="AF9" s="10"/>
      <c r="AG9" s="11">
        <f t="shared" si="2"/>
        <v>0</v>
      </c>
      <c r="AI9" t="s">
        <v>6</v>
      </c>
      <c r="AJ9" s="8">
        <f>SUM(AG4:AG11)/AJ5</f>
        <v>0.1875</v>
      </c>
    </row>
    <row r="10" spans="1:36" ht="16.5" x14ac:dyDescent="0.45">
      <c r="A10">
        <f t="shared" si="3"/>
        <v>7</v>
      </c>
      <c r="B10" s="9">
        <v>2</v>
      </c>
      <c r="C10">
        <v>3</v>
      </c>
      <c r="E10" s="10">
        <v>1</v>
      </c>
      <c r="G10" t="s">
        <v>16</v>
      </c>
      <c r="H10" s="11">
        <f>H8/H9</f>
        <v>6.6978946485829862</v>
      </c>
      <c r="J10" t="e">
        <f ca="1">FTEXT(H10)</f>
        <v>#NAME?</v>
      </c>
      <c r="L10" s="3">
        <f t="shared" si="4"/>
        <v>7</v>
      </c>
      <c r="M10" s="9">
        <v>2</v>
      </c>
      <c r="O10" s="10"/>
      <c r="P10" s="11">
        <f t="shared" si="1"/>
        <v>1</v>
      </c>
      <c r="R10" t="s">
        <v>11</v>
      </c>
      <c r="S10" s="12">
        <f>SUMSQ(M55:O55)</f>
        <v>0.3654</v>
      </c>
      <c r="U10" s="3">
        <f t="shared" si="5"/>
        <v>7</v>
      </c>
      <c r="V10" s="9"/>
      <c r="AC10">
        <v>2</v>
      </c>
      <c r="AD10">
        <v>1</v>
      </c>
      <c r="AE10">
        <v>1</v>
      </c>
      <c r="AF10" s="10"/>
      <c r="AG10" s="11">
        <f t="shared" si="2"/>
        <v>0.16666666666666666</v>
      </c>
      <c r="AI10" t="s">
        <v>11</v>
      </c>
      <c r="AJ10" s="11">
        <f>SUMSQ(V13:AF13)</f>
        <v>0.111328125</v>
      </c>
    </row>
    <row r="11" spans="1:36" x14ac:dyDescent="0.35">
      <c r="A11">
        <f t="shared" si="3"/>
        <v>8</v>
      </c>
      <c r="B11" s="9"/>
      <c r="C11">
        <v>3</v>
      </c>
      <c r="D11">
        <v>3</v>
      </c>
      <c r="E11" s="10"/>
      <c r="G11" t="s">
        <v>17</v>
      </c>
      <c r="H11" s="12">
        <f>2*(1-NORMSDIST(H10))</f>
        <v>2.1144419548591031E-11</v>
      </c>
      <c r="J11" s="2" t="s">
        <v>37</v>
      </c>
      <c r="L11" s="3">
        <f t="shared" si="4"/>
        <v>8</v>
      </c>
      <c r="M11" s="9">
        <v>2</v>
      </c>
      <c r="O11" s="10"/>
      <c r="P11" s="11">
        <f t="shared" si="1"/>
        <v>1</v>
      </c>
      <c r="R11" t="s">
        <v>13</v>
      </c>
      <c r="S11" s="13">
        <f>(S9-S10)/(1-S10)</f>
        <v>0.49574535140245829</v>
      </c>
      <c r="U11" s="3">
        <f t="shared" si="5"/>
        <v>8</v>
      </c>
      <c r="V11" s="14"/>
      <c r="W11" s="15"/>
      <c r="X11" s="15"/>
      <c r="Y11" s="15"/>
      <c r="Z11" s="15"/>
      <c r="AA11" s="15"/>
      <c r="AB11" s="15"/>
      <c r="AC11" s="15"/>
      <c r="AD11" s="15">
        <v>1</v>
      </c>
      <c r="AE11" s="15">
        <v>3</v>
      </c>
      <c r="AF11" s="16"/>
      <c r="AG11" s="12">
        <f t="shared" si="2"/>
        <v>0.5</v>
      </c>
      <c r="AI11" t="s">
        <v>13</v>
      </c>
      <c r="AJ11" s="13">
        <f>(AJ9-AJ10)/(1-AJ10)</f>
        <v>8.5714285714285715E-2</v>
      </c>
    </row>
    <row r="12" spans="1:36" x14ac:dyDescent="0.35">
      <c r="A12">
        <f t="shared" si="3"/>
        <v>9</v>
      </c>
      <c r="B12" s="9"/>
      <c r="C12">
        <v>2</v>
      </c>
      <c r="D12">
        <v>4</v>
      </c>
      <c r="E12" s="10"/>
      <c r="L12" s="3">
        <f t="shared" si="4"/>
        <v>9</v>
      </c>
      <c r="M12" s="9">
        <v>2</v>
      </c>
      <c r="O12" s="10"/>
      <c r="P12" s="11">
        <f t="shared" si="1"/>
        <v>1</v>
      </c>
      <c r="U12" s="3" t="s">
        <v>18</v>
      </c>
      <c r="V12" s="5">
        <f t="shared" ref="V12:AF12" si="6">SUM(V4:V11)</f>
        <v>1</v>
      </c>
      <c r="W12" s="6">
        <f t="shared" si="6"/>
        <v>4</v>
      </c>
      <c r="X12" s="6">
        <f t="shared" si="6"/>
        <v>3</v>
      </c>
      <c r="Y12" s="6">
        <f t="shared" si="6"/>
        <v>5</v>
      </c>
      <c r="Z12" s="6">
        <f t="shared" si="6"/>
        <v>2</v>
      </c>
      <c r="AA12" s="6">
        <f t="shared" si="6"/>
        <v>3</v>
      </c>
      <c r="AB12" s="6">
        <f t="shared" si="6"/>
        <v>4</v>
      </c>
      <c r="AC12" s="6">
        <f t="shared" si="6"/>
        <v>3</v>
      </c>
      <c r="AD12" s="6">
        <f t="shared" si="6"/>
        <v>3</v>
      </c>
      <c r="AE12" s="6">
        <f t="shared" si="6"/>
        <v>4</v>
      </c>
      <c r="AF12" s="7">
        <f t="shared" si="6"/>
        <v>0</v>
      </c>
    </row>
    <row r="13" spans="1:36" x14ac:dyDescent="0.35">
      <c r="A13">
        <f t="shared" si="3"/>
        <v>10</v>
      </c>
      <c r="B13" s="9"/>
      <c r="D13">
        <v>3</v>
      </c>
      <c r="E13" s="10">
        <v>3</v>
      </c>
      <c r="G13" t="s">
        <v>19</v>
      </c>
      <c r="H13" s="8">
        <v>0.05</v>
      </c>
      <c r="L13" s="3">
        <f t="shared" si="4"/>
        <v>10</v>
      </c>
      <c r="M13" s="9">
        <v>2</v>
      </c>
      <c r="O13" s="10"/>
      <c r="P13" s="11">
        <f t="shared" si="1"/>
        <v>1</v>
      </c>
      <c r="R13" t="s">
        <v>13</v>
      </c>
      <c r="S13" s="13" t="e">
        <f ca="1">KAPPA(M4:O53)</f>
        <v>#NAME?</v>
      </c>
      <c r="U13" s="3" t="s">
        <v>20</v>
      </c>
      <c r="V13" s="14">
        <f t="shared" ref="V13:AF13" si="7">V12/$AJ$7</f>
        <v>3.125E-2</v>
      </c>
      <c r="W13" s="15">
        <f t="shared" si="7"/>
        <v>0.125</v>
      </c>
      <c r="X13" s="15">
        <f t="shared" si="7"/>
        <v>9.375E-2</v>
      </c>
      <c r="Y13" s="15">
        <f t="shared" si="7"/>
        <v>0.15625</v>
      </c>
      <c r="Z13" s="15">
        <f t="shared" si="7"/>
        <v>6.25E-2</v>
      </c>
      <c r="AA13" s="15">
        <f t="shared" si="7"/>
        <v>9.375E-2</v>
      </c>
      <c r="AB13" s="15">
        <f t="shared" si="7"/>
        <v>0.125</v>
      </c>
      <c r="AC13" s="15">
        <f t="shared" si="7"/>
        <v>9.375E-2</v>
      </c>
      <c r="AD13" s="15">
        <f t="shared" si="7"/>
        <v>9.375E-2</v>
      </c>
      <c r="AE13" s="15">
        <f t="shared" si="7"/>
        <v>0.125</v>
      </c>
      <c r="AF13" s="16">
        <f t="shared" si="7"/>
        <v>0</v>
      </c>
      <c r="AI13" t="s">
        <v>13</v>
      </c>
      <c r="AJ13" s="13" t="e">
        <f ca="1">KAPPA(V4:AF11)</f>
        <v>#NAME?</v>
      </c>
    </row>
    <row r="14" spans="1:36" x14ac:dyDescent="0.35">
      <c r="A14">
        <f t="shared" si="3"/>
        <v>11</v>
      </c>
      <c r="B14" s="9">
        <v>4</v>
      </c>
      <c r="D14">
        <v>2</v>
      </c>
      <c r="E14" s="10"/>
      <c r="G14" t="s">
        <v>21</v>
      </c>
      <c r="H14" s="11">
        <f>H8+H9*NORMSINV(H13/2)</f>
        <v>0.20996004294439352</v>
      </c>
      <c r="J14" s="2" t="s">
        <v>35</v>
      </c>
      <c r="L14" s="3">
        <f t="shared" si="4"/>
        <v>11</v>
      </c>
      <c r="M14" s="9"/>
      <c r="N14">
        <v>2</v>
      </c>
      <c r="O14" s="10"/>
      <c r="P14" s="11">
        <f t="shared" si="1"/>
        <v>1</v>
      </c>
    </row>
    <row r="15" spans="1:36" x14ac:dyDescent="0.35">
      <c r="A15">
        <f t="shared" si="3"/>
        <v>12</v>
      </c>
      <c r="B15" s="14"/>
      <c r="C15" s="15">
        <v>6</v>
      </c>
      <c r="D15" s="15"/>
      <c r="E15" s="16"/>
      <c r="G15" t="s">
        <v>22</v>
      </c>
      <c r="H15" s="12">
        <f>H8-H9*NORMSINV(H13/2)</f>
        <v>0.3836705303040141</v>
      </c>
      <c r="J15" s="2" t="s">
        <v>36</v>
      </c>
      <c r="L15" s="3">
        <f t="shared" si="4"/>
        <v>12</v>
      </c>
      <c r="M15" s="9"/>
      <c r="N15">
        <v>2</v>
      </c>
      <c r="O15" s="10"/>
      <c r="P15" s="11">
        <f t="shared" si="1"/>
        <v>1</v>
      </c>
    </row>
    <row r="16" spans="1:36" x14ac:dyDescent="0.35">
      <c r="L16" s="3">
        <f t="shared" si="4"/>
        <v>13</v>
      </c>
      <c r="M16" s="9"/>
      <c r="N16">
        <v>2</v>
      </c>
      <c r="O16" s="10"/>
      <c r="P16" s="11">
        <f t="shared" si="1"/>
        <v>1</v>
      </c>
      <c r="U16" s="3" t="s">
        <v>7</v>
      </c>
      <c r="V16">
        <v>0</v>
      </c>
      <c r="W16">
        <f t="shared" ref="W16:AF16" si="8">V16+1</f>
        <v>1</v>
      </c>
      <c r="X16">
        <f t="shared" si="8"/>
        <v>2</v>
      </c>
      <c r="Y16">
        <f t="shared" si="8"/>
        <v>3</v>
      </c>
      <c r="Z16">
        <f t="shared" si="8"/>
        <v>4</v>
      </c>
      <c r="AA16">
        <f t="shared" si="8"/>
        <v>5</v>
      </c>
      <c r="AB16">
        <f t="shared" si="8"/>
        <v>6</v>
      </c>
      <c r="AC16">
        <f t="shared" si="8"/>
        <v>7</v>
      </c>
      <c r="AD16">
        <f t="shared" si="8"/>
        <v>8</v>
      </c>
      <c r="AE16">
        <f t="shared" si="8"/>
        <v>9</v>
      </c>
      <c r="AF16">
        <f t="shared" si="8"/>
        <v>10</v>
      </c>
    </row>
    <row r="17" spans="1:36" x14ac:dyDescent="0.35">
      <c r="A17" s="4" t="s">
        <v>20</v>
      </c>
      <c r="B17" s="5">
        <f>SUM(B4:B15)/($H$4*$H$5)</f>
        <v>0.16666666666666666</v>
      </c>
      <c r="C17" s="6">
        <f>SUM(C4:C15)/($H$4*$H$5)</f>
        <v>0.27777777777777779</v>
      </c>
      <c r="D17" s="6">
        <f>SUM(D4:D15)/($H$4*$H$5)</f>
        <v>0.3611111111111111</v>
      </c>
      <c r="E17" s="7">
        <f>SUM(E4:E15)/($H$4*$H$5)</f>
        <v>0.19444444444444445</v>
      </c>
      <c r="J17" t="e">
        <f ca="1">FTEXT(B17)</f>
        <v>#NAME?</v>
      </c>
      <c r="L17" s="3">
        <f t="shared" si="4"/>
        <v>14</v>
      </c>
      <c r="M17" s="9"/>
      <c r="N17">
        <v>2</v>
      </c>
      <c r="O17" s="10"/>
      <c r="P17" s="11">
        <f t="shared" si="1"/>
        <v>1</v>
      </c>
      <c r="U17" s="3">
        <v>1</v>
      </c>
      <c r="V17" s="5">
        <v>1</v>
      </c>
      <c r="W17" s="6">
        <v>2</v>
      </c>
      <c r="X17" s="6">
        <v>1</v>
      </c>
      <c r="Y17" s="6"/>
      <c r="Z17" s="6"/>
      <c r="AA17" s="6"/>
      <c r="AB17" s="6"/>
      <c r="AC17" s="6"/>
      <c r="AD17" s="6"/>
      <c r="AE17" s="6"/>
      <c r="AF17" s="7"/>
      <c r="AI17" t="s">
        <v>8</v>
      </c>
      <c r="AJ17" s="8">
        <f>SUM(V17:AF17)</f>
        <v>4</v>
      </c>
    </row>
    <row r="18" spans="1:36" x14ac:dyDescent="0.35">
      <c r="A18" s="4" t="s">
        <v>23</v>
      </c>
      <c r="B18" s="9">
        <f>B17*(1-B17)</f>
        <v>0.1388888888888889</v>
      </c>
      <c r="C18">
        <f>C17*(1-C17)</f>
        <v>0.20061728395061729</v>
      </c>
      <c r="D18">
        <f>D17*(1-D17)</f>
        <v>0.23070987654320985</v>
      </c>
      <c r="E18" s="10">
        <f>E17*(1-E17)</f>
        <v>0.1566358024691358</v>
      </c>
      <c r="J18" t="e">
        <f ca="1">FTEXT(B18)</f>
        <v>#NAME?</v>
      </c>
      <c r="L18" s="3">
        <f t="shared" si="4"/>
        <v>15</v>
      </c>
      <c r="M18" s="9"/>
      <c r="N18">
        <v>2</v>
      </c>
      <c r="O18" s="10"/>
      <c r="P18" s="11">
        <f t="shared" si="1"/>
        <v>1</v>
      </c>
      <c r="U18" s="3">
        <f t="shared" ref="U18:U24" si="9">U17+1</f>
        <v>2</v>
      </c>
      <c r="V18" s="9"/>
      <c r="W18">
        <v>1</v>
      </c>
      <c r="X18">
        <v>1</v>
      </c>
      <c r="Y18">
        <v>2</v>
      </c>
      <c r="AF18" s="10"/>
      <c r="AI18" t="s">
        <v>9</v>
      </c>
      <c r="AJ18" s="11">
        <f>COUNTA(U17:U24)</f>
        <v>8</v>
      </c>
    </row>
    <row r="19" spans="1:36" ht="16.5" x14ac:dyDescent="0.45">
      <c r="A19" s="17" t="s">
        <v>24</v>
      </c>
      <c r="B19" s="9">
        <f>1-SUMPRODUCT(B4:B15,$H$4-B4:B15)/($H$4*$H$5*($H$4-1)*B17*(1-B17))</f>
        <v>0.31999999999999995</v>
      </c>
      <c r="C19">
        <f>1-SUMPRODUCT(C4:C15,$H$4-C4:C15)/($H$4*$H$5*($H$4-1)*C17*(1-C17))</f>
        <v>0.27999999999999992</v>
      </c>
      <c r="D19">
        <f>1-SUMPRODUCT(D4:D15,$H$4-D4:D15)/($H$4*$H$5*($H$4-1)*D17*(1-D17))</f>
        <v>0.20535117056856178</v>
      </c>
      <c r="E19" s="10">
        <f>1-SUMPRODUCT(E4:E15,$H$4-E4:E15)/($H$4*$H$5*($H$4-1)*E17*(1-E17))</f>
        <v>0.43251231527093603</v>
      </c>
      <c r="J19" t="e">
        <f ca="1">FTEXT(B19)</f>
        <v>#NAME?</v>
      </c>
      <c r="L19" s="3">
        <f t="shared" si="4"/>
        <v>16</v>
      </c>
      <c r="M19" s="9"/>
      <c r="N19">
        <v>2</v>
      </c>
      <c r="O19" s="10"/>
      <c r="P19" s="11">
        <f t="shared" si="1"/>
        <v>1</v>
      </c>
      <c r="U19" s="3">
        <f t="shared" si="9"/>
        <v>3</v>
      </c>
      <c r="V19" s="9"/>
      <c r="W19">
        <v>1</v>
      </c>
      <c r="Y19">
        <v>1</v>
      </c>
      <c r="Z19">
        <v>1</v>
      </c>
      <c r="AD19">
        <v>1</v>
      </c>
      <c r="AF19" s="10"/>
      <c r="AI19" t="s">
        <v>6</v>
      </c>
      <c r="AJ19" s="8">
        <f>SUMSQ(V17:AF24)/(AJ17*(AJ17-1)*AJ18)-1/(AJ17-1)</f>
        <v>0.18750000000000006</v>
      </c>
    </row>
    <row r="20" spans="1:36" ht="16.5" x14ac:dyDescent="0.45">
      <c r="A20" s="17" t="s">
        <v>15</v>
      </c>
      <c r="B20" s="9">
        <f>SQRT(2/(H4*(H4-1)*H5))</f>
        <v>7.4535599249992993E-2</v>
      </c>
      <c r="C20">
        <f>B20</f>
        <v>7.4535599249992993E-2</v>
      </c>
      <c r="D20">
        <f>C20</f>
        <v>7.4535599249992993E-2</v>
      </c>
      <c r="E20" s="10">
        <f>D20</f>
        <v>7.4535599249992993E-2</v>
      </c>
      <c r="J20" t="e">
        <f ca="1">FTEXT(B20)</f>
        <v>#NAME?</v>
      </c>
      <c r="L20" s="3">
        <f t="shared" si="4"/>
        <v>17</v>
      </c>
      <c r="M20" s="9"/>
      <c r="N20">
        <v>2</v>
      </c>
      <c r="O20" s="10"/>
      <c r="P20" s="11">
        <f t="shared" si="1"/>
        <v>1</v>
      </c>
      <c r="U20" s="3">
        <f t="shared" si="9"/>
        <v>4</v>
      </c>
      <c r="V20" s="9"/>
      <c r="Y20">
        <v>2</v>
      </c>
      <c r="Z20">
        <v>1</v>
      </c>
      <c r="AB20">
        <v>1</v>
      </c>
      <c r="AF20" s="10"/>
      <c r="AI20" t="s">
        <v>11</v>
      </c>
      <c r="AJ20" s="11">
        <f>SUMSQ(V25:AF25)/(AJ17*AJ18)^2</f>
        <v>0.111328125</v>
      </c>
    </row>
    <row r="21" spans="1:36" x14ac:dyDescent="0.35">
      <c r="A21" s="17" t="s">
        <v>16</v>
      </c>
      <c r="B21" s="9">
        <f>B19/B20</f>
        <v>4.2932505167995956</v>
      </c>
      <c r="C21">
        <f>C19/C20</f>
        <v>3.7565942021996452</v>
      </c>
      <c r="D21">
        <f>D19/D20</f>
        <v>2.7550750599027496</v>
      </c>
      <c r="E21" s="10">
        <f>E19/E20</f>
        <v>5.8027616283098</v>
      </c>
      <c r="J21" t="e">
        <f ca="1">FTEXT(B21)</f>
        <v>#NAME?</v>
      </c>
      <c r="L21" s="3">
        <f t="shared" si="4"/>
        <v>18</v>
      </c>
      <c r="M21" s="9"/>
      <c r="N21">
        <v>2</v>
      </c>
      <c r="O21" s="10"/>
      <c r="P21" s="11">
        <f t="shared" si="1"/>
        <v>1</v>
      </c>
      <c r="U21" s="3">
        <f t="shared" si="9"/>
        <v>5</v>
      </c>
      <c r="V21" s="9"/>
      <c r="AA21">
        <v>2</v>
      </c>
      <c r="AB21">
        <v>2</v>
      </c>
      <c r="AF21" s="10"/>
      <c r="AI21" t="s">
        <v>13</v>
      </c>
      <c r="AJ21" s="13">
        <f>(AJ19-AJ20)/(1-AJ20)</f>
        <v>8.5714285714285771E-2</v>
      </c>
    </row>
    <row r="22" spans="1:36" x14ac:dyDescent="0.35">
      <c r="A22" s="17" t="s">
        <v>25</v>
      </c>
      <c r="B22" s="14">
        <f>2*(1-NORMSDIST(B21))</f>
        <v>1.7607614403392091E-5</v>
      </c>
      <c r="C22" s="15">
        <f>2*(1-NORMSDIST(C21))</f>
        <v>1.7224145338756713E-4</v>
      </c>
      <c r="D22" s="15">
        <f>2*(1-NORMSDIST(D21))</f>
        <v>5.8678672211311955E-3</v>
      </c>
      <c r="E22" s="16">
        <f>2*(1-NORMSDIST(E21))</f>
        <v>6.5231495760542657E-9</v>
      </c>
      <c r="J22" s="2" t="s">
        <v>38</v>
      </c>
      <c r="L22" s="3">
        <f t="shared" si="4"/>
        <v>19</v>
      </c>
      <c r="M22" s="9"/>
      <c r="N22">
        <v>2</v>
      </c>
      <c r="O22" s="10"/>
      <c r="P22" s="11">
        <f t="shared" si="1"/>
        <v>1</v>
      </c>
      <c r="U22" s="3">
        <f t="shared" si="9"/>
        <v>6</v>
      </c>
      <c r="V22" s="9"/>
      <c r="X22">
        <v>1</v>
      </c>
      <c r="AA22">
        <v>1</v>
      </c>
      <c r="AB22">
        <v>1</v>
      </c>
      <c r="AC22">
        <v>1</v>
      </c>
      <c r="AF22" s="10"/>
    </row>
    <row r="23" spans="1:36" x14ac:dyDescent="0.35">
      <c r="L23" s="3">
        <f t="shared" si="4"/>
        <v>20</v>
      </c>
      <c r="M23" s="9"/>
      <c r="N23">
        <v>2</v>
      </c>
      <c r="O23" s="10"/>
      <c r="P23" s="11">
        <f t="shared" si="1"/>
        <v>1</v>
      </c>
      <c r="U23" s="3">
        <f t="shared" si="9"/>
        <v>7</v>
      </c>
      <c r="V23" s="9"/>
      <c r="AC23">
        <v>2</v>
      </c>
      <c r="AD23">
        <v>1</v>
      </c>
      <c r="AE23">
        <v>1</v>
      </c>
      <c r="AF23" s="10"/>
    </row>
    <row r="24" spans="1:36" x14ac:dyDescent="0.35">
      <c r="B24" t="s">
        <v>26</v>
      </c>
      <c r="L24" s="3">
        <f t="shared" si="4"/>
        <v>21</v>
      </c>
      <c r="M24" s="9"/>
      <c r="N24">
        <v>2</v>
      </c>
      <c r="O24" s="10"/>
      <c r="P24" s="11">
        <f t="shared" si="1"/>
        <v>1</v>
      </c>
      <c r="U24" s="3">
        <f t="shared" si="9"/>
        <v>8</v>
      </c>
      <c r="V24" s="14"/>
      <c r="W24" s="15"/>
      <c r="X24" s="15"/>
      <c r="Y24" s="15"/>
      <c r="Z24" s="15"/>
      <c r="AA24" s="15"/>
      <c r="AB24" s="15"/>
      <c r="AC24" s="15"/>
      <c r="AD24" s="15">
        <v>1</v>
      </c>
      <c r="AE24" s="15">
        <v>3</v>
      </c>
      <c r="AF24" s="16"/>
    </row>
    <row r="25" spans="1:36" x14ac:dyDescent="0.35">
      <c r="L25" s="3">
        <f t="shared" si="4"/>
        <v>22</v>
      </c>
      <c r="M25" s="9"/>
      <c r="N25">
        <v>2</v>
      </c>
      <c r="O25" s="10"/>
      <c r="P25" s="11">
        <f t="shared" si="1"/>
        <v>1</v>
      </c>
      <c r="U25" s="3" t="s">
        <v>18</v>
      </c>
      <c r="V25" s="5">
        <f t="shared" ref="V25:AF25" si="10">SUM(V17:V24)</f>
        <v>1</v>
      </c>
      <c r="W25" s="6">
        <f t="shared" si="10"/>
        <v>4</v>
      </c>
      <c r="X25" s="6">
        <f t="shared" si="10"/>
        <v>3</v>
      </c>
      <c r="Y25" s="6">
        <f t="shared" si="10"/>
        <v>5</v>
      </c>
      <c r="Z25" s="6">
        <f t="shared" si="10"/>
        <v>2</v>
      </c>
      <c r="AA25" s="6">
        <f t="shared" si="10"/>
        <v>3</v>
      </c>
      <c r="AB25" s="6">
        <f t="shared" si="10"/>
        <v>4</v>
      </c>
      <c r="AC25" s="6">
        <f t="shared" si="10"/>
        <v>3</v>
      </c>
      <c r="AD25" s="6">
        <f t="shared" si="10"/>
        <v>3</v>
      </c>
      <c r="AE25" s="6">
        <f t="shared" si="10"/>
        <v>4</v>
      </c>
      <c r="AF25" s="7">
        <f t="shared" si="10"/>
        <v>0</v>
      </c>
    </row>
    <row r="26" spans="1:36" ht="16.5" x14ac:dyDescent="0.45">
      <c r="B26" t="s">
        <v>19</v>
      </c>
      <c r="C26" s="18">
        <v>0.05</v>
      </c>
      <c r="L26" s="3">
        <f t="shared" si="4"/>
        <v>23</v>
      </c>
      <c r="M26" s="9"/>
      <c r="N26">
        <v>2</v>
      </c>
      <c r="O26" s="10"/>
      <c r="P26" s="11">
        <f t="shared" si="1"/>
        <v>1</v>
      </c>
      <c r="U26" s="3" t="s">
        <v>11</v>
      </c>
      <c r="V26" s="14">
        <f t="shared" ref="V26:AF26" si="11">V25/$AJ$7</f>
        <v>3.125E-2</v>
      </c>
      <c r="W26" s="15">
        <f t="shared" si="11"/>
        <v>0.125</v>
      </c>
      <c r="X26" s="15">
        <f t="shared" si="11"/>
        <v>9.375E-2</v>
      </c>
      <c r="Y26" s="15">
        <f t="shared" si="11"/>
        <v>0.15625</v>
      </c>
      <c r="Z26" s="15">
        <f t="shared" si="11"/>
        <v>6.25E-2</v>
      </c>
      <c r="AA26" s="15">
        <f t="shared" si="11"/>
        <v>9.375E-2</v>
      </c>
      <c r="AB26" s="15">
        <f t="shared" si="11"/>
        <v>0.125</v>
      </c>
      <c r="AC26" s="15">
        <f t="shared" si="11"/>
        <v>9.375E-2</v>
      </c>
      <c r="AD26" s="15">
        <f t="shared" si="11"/>
        <v>9.375E-2</v>
      </c>
      <c r="AE26" s="15">
        <f t="shared" si="11"/>
        <v>0.125</v>
      </c>
      <c r="AF26" s="16">
        <f t="shared" si="11"/>
        <v>0</v>
      </c>
    </row>
    <row r="27" spans="1:36" x14ac:dyDescent="0.35">
      <c r="B27" t="s">
        <v>27</v>
      </c>
      <c r="C27" s="19">
        <v>2</v>
      </c>
      <c r="L27" s="3">
        <f t="shared" si="4"/>
        <v>24</v>
      </c>
      <c r="M27" s="9"/>
      <c r="N27">
        <v>2</v>
      </c>
      <c r="O27" s="10"/>
      <c r="P27" s="11">
        <f t="shared" si="1"/>
        <v>1</v>
      </c>
    </row>
    <row r="28" spans="1:36" x14ac:dyDescent="0.35">
      <c r="L28" s="3">
        <f t="shared" si="4"/>
        <v>25</v>
      </c>
      <c r="M28" s="9"/>
      <c r="N28">
        <v>2</v>
      </c>
      <c r="O28" s="10"/>
      <c r="P28" s="11">
        <f t="shared" si="1"/>
        <v>1</v>
      </c>
    </row>
    <row r="29" spans="1:36" x14ac:dyDescent="0.35">
      <c r="C29" s="3" t="s">
        <v>28</v>
      </c>
      <c r="D29" s="3" t="str">
        <f>B3</f>
        <v>Psychotic</v>
      </c>
      <c r="E29" s="3" t="str">
        <f>C3</f>
        <v>Borderline</v>
      </c>
      <c r="F29" s="3" t="str">
        <f>D3</f>
        <v>Bipolar</v>
      </c>
      <c r="G29" s="3" t="str">
        <f>E3</f>
        <v>None</v>
      </c>
      <c r="L29" s="3">
        <f t="shared" si="4"/>
        <v>26</v>
      </c>
      <c r="M29" s="9"/>
      <c r="N29">
        <v>2</v>
      </c>
      <c r="O29" s="10"/>
      <c r="P29" s="11">
        <f t="shared" si="1"/>
        <v>1</v>
      </c>
    </row>
    <row r="30" spans="1:36" x14ac:dyDescent="0.35">
      <c r="B30" t="e">
        <f t="array" aca="1" ref="B30:C35" ca="1">KAPPA(B4:E15,0,TRUE,C26,C27)</f>
        <v>#NAME?</v>
      </c>
      <c r="C30" s="18" t="e">
        <f ca="1"/>
        <v>#NAME?</v>
      </c>
      <c r="D30" s="21" t="e">
        <f t="array" aca="1" ref="D30:D35" ca="1">KAPPA(B4:E15, 1,,C26,C27)</f>
        <v>#NAME?</v>
      </c>
      <c r="E30" s="24" t="e">
        <f t="array" aca="1" ref="E30:E35" ca="1">KAPPA(B4:E15, 2,,C26,C27)</f>
        <v>#NAME?</v>
      </c>
      <c r="F30" s="24" t="e">
        <f t="array" aca="1" ref="F30:F35" ca="1">KAPPA(B4:E15, 3,,C26,C27)</f>
        <v>#NAME?</v>
      </c>
      <c r="G30" s="26" t="e">
        <f t="array" aca="1" ref="G30:G35" ca="1">KAPPA(B4:E15, 4,,C26,C27)</f>
        <v>#NAME?</v>
      </c>
      <c r="L30" s="3">
        <f t="shared" si="4"/>
        <v>27</v>
      </c>
      <c r="M30" s="9"/>
      <c r="O30" s="10">
        <v>2</v>
      </c>
      <c r="P30" s="11">
        <f t="shared" si="1"/>
        <v>1</v>
      </c>
    </row>
    <row r="31" spans="1:36" x14ac:dyDescent="0.35">
      <c r="B31" t="e">
        <f ca="1"/>
        <v>#NAME?</v>
      </c>
      <c r="C31" s="20" t="e">
        <f ca="1"/>
        <v>#NAME?</v>
      </c>
      <c r="D31" s="22" t="e">
        <f ca="1"/>
        <v>#NAME?</v>
      </c>
      <c r="E31" t="e">
        <f ca="1"/>
        <v>#NAME?</v>
      </c>
      <c r="F31" t="e">
        <f ca="1"/>
        <v>#NAME?</v>
      </c>
      <c r="G31" s="27" t="e">
        <f ca="1"/>
        <v>#NAME?</v>
      </c>
      <c r="L31" s="3">
        <f t="shared" si="4"/>
        <v>28</v>
      </c>
      <c r="M31" s="9"/>
      <c r="O31" s="10">
        <v>2</v>
      </c>
      <c r="P31" s="11">
        <f t="shared" si="1"/>
        <v>1</v>
      </c>
    </row>
    <row r="32" spans="1:36" x14ac:dyDescent="0.35">
      <c r="B32" t="e">
        <f ca="1"/>
        <v>#NAME?</v>
      </c>
      <c r="C32" s="20" t="e">
        <f ca="1"/>
        <v>#NAME?</v>
      </c>
      <c r="D32" s="22" t="e">
        <f ca="1"/>
        <v>#NAME?</v>
      </c>
      <c r="E32" t="e">
        <f ca="1"/>
        <v>#NAME?</v>
      </c>
      <c r="F32" t="e">
        <f ca="1"/>
        <v>#NAME?</v>
      </c>
      <c r="G32" s="27" t="e">
        <f ca="1"/>
        <v>#NAME?</v>
      </c>
      <c r="L32" s="3">
        <f t="shared" si="4"/>
        <v>29</v>
      </c>
      <c r="M32" s="9"/>
      <c r="O32" s="10">
        <v>2</v>
      </c>
      <c r="P32" s="11">
        <f t="shared" si="1"/>
        <v>1</v>
      </c>
    </row>
    <row r="33" spans="2:16" x14ac:dyDescent="0.35">
      <c r="B33" t="e">
        <f ca="1"/>
        <v>#NAME?</v>
      </c>
      <c r="C33" s="20" t="e">
        <f ca="1"/>
        <v>#NAME?</v>
      </c>
      <c r="D33" s="22" t="e">
        <f ca="1"/>
        <v>#NAME?</v>
      </c>
      <c r="E33" t="e">
        <f ca="1"/>
        <v>#NAME?</v>
      </c>
      <c r="F33" t="e">
        <f ca="1"/>
        <v>#NAME?</v>
      </c>
      <c r="G33" s="27" t="e">
        <f ca="1"/>
        <v>#NAME?</v>
      </c>
      <c r="L33" s="3">
        <f t="shared" si="4"/>
        <v>30</v>
      </c>
      <c r="M33" s="9"/>
      <c r="O33" s="10">
        <v>2</v>
      </c>
      <c r="P33" s="11">
        <f t="shared" si="1"/>
        <v>1</v>
      </c>
    </row>
    <row r="34" spans="2:16" x14ac:dyDescent="0.35">
      <c r="B34" t="e">
        <f ca="1"/>
        <v>#NAME?</v>
      </c>
      <c r="C34" s="20" t="e">
        <f ca="1"/>
        <v>#NAME?</v>
      </c>
      <c r="D34" s="22" t="e">
        <f ca="1"/>
        <v>#NAME?</v>
      </c>
      <c r="E34" t="e">
        <f ca="1"/>
        <v>#NAME?</v>
      </c>
      <c r="F34" t="e">
        <f ca="1"/>
        <v>#NAME?</v>
      </c>
      <c r="G34" s="27" t="e">
        <f ca="1"/>
        <v>#NAME?</v>
      </c>
      <c r="L34" s="3">
        <f t="shared" si="4"/>
        <v>31</v>
      </c>
      <c r="M34" s="9"/>
      <c r="O34" s="10">
        <v>2</v>
      </c>
      <c r="P34" s="11">
        <f t="shared" si="1"/>
        <v>1</v>
      </c>
    </row>
    <row r="35" spans="2:16" x14ac:dyDescent="0.35">
      <c r="B35" t="e">
        <f ca="1"/>
        <v>#NAME?</v>
      </c>
      <c r="C35" s="19" t="e">
        <f ca="1"/>
        <v>#NAME?</v>
      </c>
      <c r="D35" s="23" t="e">
        <f ca="1"/>
        <v>#NAME?</v>
      </c>
      <c r="E35" s="25" t="e">
        <f ca="1"/>
        <v>#NAME?</v>
      </c>
      <c r="F35" s="25" t="e">
        <f ca="1"/>
        <v>#NAME?</v>
      </c>
      <c r="G35" s="28" t="e">
        <f ca="1"/>
        <v>#NAME?</v>
      </c>
      <c r="L35" s="3">
        <f t="shared" si="4"/>
        <v>32</v>
      </c>
      <c r="M35" s="9"/>
      <c r="O35" s="10">
        <v>2</v>
      </c>
      <c r="P35" s="11">
        <f t="shared" si="1"/>
        <v>1</v>
      </c>
    </row>
    <row r="36" spans="2:16" x14ac:dyDescent="0.35">
      <c r="L36" s="3">
        <f t="shared" si="4"/>
        <v>33</v>
      </c>
      <c r="M36" s="9"/>
      <c r="O36" s="10">
        <v>2</v>
      </c>
      <c r="P36" s="11">
        <f t="shared" si="1"/>
        <v>1</v>
      </c>
    </row>
    <row r="37" spans="2:16" x14ac:dyDescent="0.35">
      <c r="B37" t="s">
        <v>29</v>
      </c>
      <c r="F37" t="s">
        <v>30</v>
      </c>
      <c r="L37" s="3">
        <f t="shared" si="4"/>
        <v>34</v>
      </c>
      <c r="M37" s="9"/>
      <c r="O37" s="10">
        <v>2</v>
      </c>
      <c r="P37" s="11">
        <f t="shared" si="1"/>
        <v>1</v>
      </c>
    </row>
    <row r="38" spans="2:16" x14ac:dyDescent="0.35">
      <c r="L38" s="3">
        <f t="shared" si="4"/>
        <v>35</v>
      </c>
      <c r="M38" s="9">
        <v>1</v>
      </c>
      <c r="N38">
        <v>1</v>
      </c>
      <c r="O38" s="10"/>
      <c r="P38" s="11">
        <f t="shared" si="1"/>
        <v>0</v>
      </c>
    </row>
    <row r="39" spans="2:16" x14ac:dyDescent="0.35">
      <c r="B39" t="e">
        <f t="array" aca="1" ref="B39:C44" ca="1">KAPPA(B4:E15,0,TRUE)</f>
        <v>#NAME?</v>
      </c>
      <c r="C39" s="8" t="e">
        <f ca="1"/>
        <v>#NAME?</v>
      </c>
      <c r="F39" t="s">
        <v>13</v>
      </c>
      <c r="G39" s="8" t="e">
        <f ca="1">KAPPA(B4:E15)</f>
        <v>#NAME?</v>
      </c>
      <c r="L39" s="3">
        <f t="shared" si="4"/>
        <v>36</v>
      </c>
      <c r="M39" s="9">
        <v>1</v>
      </c>
      <c r="N39">
        <v>1</v>
      </c>
      <c r="O39" s="10"/>
      <c r="P39" s="11">
        <f t="shared" si="1"/>
        <v>0</v>
      </c>
    </row>
    <row r="40" spans="2:16" x14ac:dyDescent="0.35">
      <c r="B40" t="e">
        <f ca="1"/>
        <v>#NAME?</v>
      </c>
      <c r="C40" s="11" t="e">
        <f ca="1"/>
        <v>#NAME?</v>
      </c>
      <c r="F40" t="s">
        <v>31</v>
      </c>
      <c r="G40" s="12" t="e">
        <f ca="1">KAPPA(B4:E15,1)</f>
        <v>#NAME?</v>
      </c>
      <c r="L40" s="3">
        <f t="shared" si="4"/>
        <v>37</v>
      </c>
      <c r="M40" s="9">
        <v>1</v>
      </c>
      <c r="N40">
        <v>1</v>
      </c>
      <c r="O40" s="10"/>
      <c r="P40" s="11">
        <f t="shared" si="1"/>
        <v>0</v>
      </c>
    </row>
    <row r="41" spans="2:16" x14ac:dyDescent="0.35">
      <c r="B41" t="e">
        <f ca="1"/>
        <v>#NAME?</v>
      </c>
      <c r="C41" s="11" t="e">
        <f ca="1"/>
        <v>#NAME?</v>
      </c>
      <c r="L41" s="3">
        <f t="shared" si="4"/>
        <v>38</v>
      </c>
      <c r="M41" s="9">
        <v>1</v>
      </c>
      <c r="N41">
        <v>1</v>
      </c>
      <c r="O41" s="10"/>
      <c r="P41" s="11">
        <f t="shared" si="1"/>
        <v>0</v>
      </c>
    </row>
    <row r="42" spans="2:16" x14ac:dyDescent="0.35">
      <c r="B42" t="e">
        <f ca="1"/>
        <v>#NAME?</v>
      </c>
      <c r="C42" s="11" t="e">
        <f ca="1"/>
        <v>#NAME?</v>
      </c>
      <c r="L42" s="3">
        <f t="shared" si="4"/>
        <v>39</v>
      </c>
      <c r="M42" s="9">
        <v>1</v>
      </c>
      <c r="N42">
        <v>1</v>
      </c>
      <c r="O42" s="10"/>
      <c r="P42" s="11">
        <f t="shared" si="1"/>
        <v>0</v>
      </c>
    </row>
    <row r="43" spans="2:16" x14ac:dyDescent="0.35">
      <c r="B43" t="e">
        <f ca="1"/>
        <v>#NAME?</v>
      </c>
      <c r="C43" s="11" t="e">
        <f ca="1"/>
        <v>#NAME?</v>
      </c>
      <c r="L43" s="3">
        <f t="shared" si="4"/>
        <v>40</v>
      </c>
      <c r="M43" s="9">
        <v>1</v>
      </c>
      <c r="N43">
        <v>1</v>
      </c>
      <c r="O43" s="10"/>
      <c r="P43" s="11">
        <f t="shared" si="1"/>
        <v>0</v>
      </c>
    </row>
    <row r="44" spans="2:16" x14ac:dyDescent="0.35">
      <c r="B44" t="e">
        <f ca="1"/>
        <v>#NAME?</v>
      </c>
      <c r="C44" s="12" t="e">
        <f ca="1"/>
        <v>#NAME?</v>
      </c>
      <c r="L44" s="3">
        <f t="shared" si="4"/>
        <v>41</v>
      </c>
      <c r="M44" s="9">
        <v>1</v>
      </c>
      <c r="N44">
        <v>1</v>
      </c>
      <c r="O44" s="10"/>
      <c r="P44" s="11">
        <f t="shared" si="1"/>
        <v>0</v>
      </c>
    </row>
    <row r="45" spans="2:16" x14ac:dyDescent="0.35">
      <c r="L45" s="3">
        <f t="shared" si="4"/>
        <v>42</v>
      </c>
      <c r="M45" s="9">
        <v>1</v>
      </c>
      <c r="N45">
        <v>1</v>
      </c>
      <c r="O45" s="10"/>
      <c r="P45" s="11">
        <f t="shared" si="1"/>
        <v>0</v>
      </c>
    </row>
    <row r="46" spans="2:16" x14ac:dyDescent="0.35">
      <c r="L46" s="3">
        <f t="shared" si="4"/>
        <v>43</v>
      </c>
      <c r="M46" s="9">
        <v>1</v>
      </c>
      <c r="N46">
        <v>1</v>
      </c>
      <c r="O46" s="10"/>
      <c r="P46" s="11">
        <f t="shared" si="1"/>
        <v>0</v>
      </c>
    </row>
    <row r="47" spans="2:16" x14ac:dyDescent="0.35">
      <c r="L47" s="3">
        <f t="shared" si="4"/>
        <v>44</v>
      </c>
      <c r="M47" s="9">
        <v>1</v>
      </c>
      <c r="N47">
        <v>1</v>
      </c>
      <c r="O47" s="10"/>
      <c r="P47" s="11">
        <f t="shared" si="1"/>
        <v>0</v>
      </c>
    </row>
    <row r="48" spans="2:16" x14ac:dyDescent="0.35">
      <c r="L48" s="3">
        <f t="shared" si="4"/>
        <v>45</v>
      </c>
      <c r="M48" s="9">
        <v>1</v>
      </c>
      <c r="O48" s="10">
        <v>1</v>
      </c>
      <c r="P48" s="11">
        <f t="shared" si="1"/>
        <v>0</v>
      </c>
    </row>
    <row r="49" spans="12:16" x14ac:dyDescent="0.35">
      <c r="L49" s="3">
        <f t="shared" si="4"/>
        <v>46</v>
      </c>
      <c r="M49" s="9"/>
      <c r="N49">
        <v>1</v>
      </c>
      <c r="O49" s="10">
        <v>1</v>
      </c>
      <c r="P49" s="11">
        <f t="shared" si="1"/>
        <v>0</v>
      </c>
    </row>
    <row r="50" spans="12:16" x14ac:dyDescent="0.35">
      <c r="L50" s="3">
        <f t="shared" si="4"/>
        <v>47</v>
      </c>
      <c r="M50" s="9"/>
      <c r="N50">
        <v>1</v>
      </c>
      <c r="O50" s="10">
        <v>1</v>
      </c>
      <c r="P50" s="11">
        <f t="shared" si="1"/>
        <v>0</v>
      </c>
    </row>
    <row r="51" spans="12:16" x14ac:dyDescent="0.35">
      <c r="L51" s="3">
        <f t="shared" si="4"/>
        <v>48</v>
      </c>
      <c r="M51" s="9"/>
      <c r="N51">
        <v>1</v>
      </c>
      <c r="O51" s="10">
        <v>1</v>
      </c>
      <c r="P51" s="11">
        <f t="shared" si="1"/>
        <v>0</v>
      </c>
    </row>
    <row r="52" spans="12:16" x14ac:dyDescent="0.35">
      <c r="L52" s="3">
        <f t="shared" si="4"/>
        <v>49</v>
      </c>
      <c r="M52" s="9"/>
      <c r="N52">
        <v>1</v>
      </c>
      <c r="O52" s="10">
        <v>1</v>
      </c>
      <c r="P52" s="11">
        <f t="shared" si="1"/>
        <v>0</v>
      </c>
    </row>
    <row r="53" spans="12:16" x14ac:dyDescent="0.35">
      <c r="L53" s="3">
        <f t="shared" si="4"/>
        <v>50</v>
      </c>
      <c r="M53" s="14"/>
      <c r="N53" s="15">
        <v>1</v>
      </c>
      <c r="O53" s="16">
        <v>1</v>
      </c>
      <c r="P53" s="12">
        <f t="shared" si="1"/>
        <v>0</v>
      </c>
    </row>
    <row r="54" spans="12:16" x14ac:dyDescent="0.35">
      <c r="L54" s="3" t="s">
        <v>18</v>
      </c>
      <c r="M54" s="5">
        <f>SUM(M4:M53)</f>
        <v>31</v>
      </c>
      <c r="N54" s="29">
        <f>SUM(N4:N53)</f>
        <v>47</v>
      </c>
      <c r="O54" s="30">
        <f>SUM(O4:O53)</f>
        <v>22</v>
      </c>
    </row>
    <row r="55" spans="12:16" ht="16.5" x14ac:dyDescent="0.45">
      <c r="L55" s="3" t="s">
        <v>11</v>
      </c>
      <c r="M55" s="14">
        <f>M54/$S$7</f>
        <v>0.31</v>
      </c>
      <c r="N55" s="15">
        <f>N54/$S$7</f>
        <v>0.47</v>
      </c>
      <c r="O55" s="16">
        <f>O54/$S$7</f>
        <v>0.22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FKappa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2022-06-29T07:40:56Z</dcterms:created>
  <dcterms:modified xsi:type="dcterms:W3CDTF">2022-06-29T07:55:09Z</dcterms:modified>
</cp:coreProperties>
</file>