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AA013C38-FF95-49B2-944C-6A7B00A30264}" xr6:coauthVersionLast="47" xr6:coauthVersionMax="47" xr10:uidLastSave="{00000000-0000-0000-0000-000000000000}"/>
  <bookViews>
    <workbookView xWindow="-110" yWindow="-110" windowWidth="19420" windowHeight="10300" xr2:uid="{B6D2B986-8D2C-4F60-A723-88EF28A3799C}"/>
  </bookViews>
  <sheets>
    <sheet name="Title" sheetId="1" r:id="rId1"/>
    <sheet name="Mult Corr" sheetId="2" r:id="rId2"/>
  </sheets>
  <externalReferences>
    <externalReference r:id="rId3"/>
  </externalReferences>
  <definedNames>
    <definedName name="DataRange">#REF!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'Mult Corr'!$T$37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2" l="1"/>
  <c r="M40" i="2"/>
  <c r="M42" i="2"/>
  <c r="M17" i="2" l="1"/>
  <c r="P17" i="2"/>
  <c r="M18" i="2"/>
  <c r="M31" i="2" s="1"/>
  <c r="P18" i="2"/>
  <c r="X31" i="2" s="1"/>
  <c r="M19" i="2"/>
  <c r="P19" i="2"/>
  <c r="X30" i="2" s="1"/>
  <c r="M23" i="2"/>
  <c r="M30" i="2"/>
  <c r="P35" i="2" s="1"/>
  <c r="X33" i="2" l="1"/>
  <c r="M34" i="2"/>
  <c r="P34" i="2" s="1"/>
  <c r="M36" i="2"/>
  <c r="P36" i="2" s="1"/>
  <c r="M32" i="2"/>
  <c r="X34" i="2" s="1"/>
  <c r="M21" i="2"/>
  <c r="P21" i="2" s="1"/>
  <c r="M35" i="2" l="1"/>
  <c r="M25" i="2"/>
  <c r="X29" i="2"/>
  <c r="X36" i="2" l="1"/>
  <c r="X32" i="2"/>
  <c r="X37" i="2" l="1"/>
  <c r="X38" i="2"/>
  <c r="X40" i="2" s="1"/>
</calcChain>
</file>

<file path=xl/sharedStrings.xml><?xml version="1.0" encoding="utf-8"?>
<sst xmlns="http://schemas.openxmlformats.org/spreadsheetml/2006/main" count="146" uniqueCount="118">
  <si>
    <t>Income - median household income</t>
  </si>
  <si>
    <t>Unemployment - % of civilian labor force</t>
  </si>
  <si>
    <t>University - % of residents 25 yrs or older with at least a bachelor's degree</t>
  </si>
  <si>
    <t>Traf Deaths - # of traffic fatalities per 100 million vehicle miles</t>
  </si>
  <si>
    <t>Doctors - # doctors per 100,000 residents, excludes some categories of doctors</t>
  </si>
  <si>
    <t>Crime - violent crime (murder, forcible rape, robbery, and aggravated assault) per 100,000 people</t>
  </si>
  <si>
    <t>White - % of the population that is white</t>
  </si>
  <si>
    <t>Infant Mort - infant mortality per 1,000 births, death prior to 1 yr, excludes fetal death, residents only</t>
  </si>
  <si>
    <t>Poverty - % below poverty level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</si>
  <si>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</si>
  <si>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</si>
  <si>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</si>
  <si>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</si>
  <si>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</si>
  <si>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</si>
  <si>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</si>
  <si>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</si>
  <si>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</si>
  <si>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</si>
  <si>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</si>
  <si>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r>
      <t>R</t>
    </r>
    <r>
      <rPr>
        <vertAlign val="subscript"/>
        <sz val="11"/>
        <color theme="1"/>
        <rFont val="Calibri"/>
        <family val="2"/>
        <scheme val="minor"/>
      </rPr>
      <t>P,WI</t>
    </r>
    <r>
      <rPr>
        <sz val="11"/>
        <color theme="1"/>
        <rFont val="Calibri"/>
        <family val="2"/>
        <scheme val="minor"/>
      </rPr>
      <t xml:space="preserve"> </t>
    </r>
  </si>
  <si>
    <t>Rhode Island</t>
  </si>
  <si>
    <r>
      <t>r</t>
    </r>
    <r>
      <rPr>
        <vertAlign val="subscript"/>
        <sz val="11"/>
        <color theme="1"/>
        <rFont val="Calibri"/>
        <family val="2"/>
        <scheme val="minor"/>
      </rPr>
      <t>P(W,I)</t>
    </r>
  </si>
  <si>
    <t>Pennsylvania</t>
  </si>
  <si>
    <t>=SQRT(X38)</t>
  </si>
  <si>
    <r>
      <t>r</t>
    </r>
    <r>
      <rPr>
        <vertAlign val="subscript"/>
        <sz val="11"/>
        <color theme="1"/>
        <rFont val="Calibri"/>
        <family val="2"/>
        <scheme val="minor"/>
      </rPr>
      <t>PI,W</t>
    </r>
  </si>
  <si>
    <r>
      <t>r</t>
    </r>
    <r>
      <rPr>
        <vertAlign val="subscript"/>
        <sz val="11"/>
        <color theme="1"/>
        <rFont val="Calibri"/>
        <family val="2"/>
        <scheme val="minor"/>
      </rPr>
      <t>PW,I</t>
    </r>
  </si>
  <si>
    <t>Oregon</t>
  </si>
  <si>
    <t>Oklahoma</t>
  </si>
  <si>
    <t>=X34/(X34+X36)</t>
  </si>
  <si>
    <r>
      <t>r</t>
    </r>
    <r>
      <rPr>
        <vertAlign val="subscript"/>
        <sz val="11"/>
        <color theme="1"/>
        <rFont val="Calibri"/>
        <family val="2"/>
        <scheme val="minor"/>
      </rPr>
      <t>PI,W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</si>
  <si>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C/(C+D)</t>
  </si>
  <si>
    <t>Real Statistics functions</t>
  </si>
  <si>
    <t>Ohio</t>
  </si>
  <si>
    <t>=X33/(X33+X36)</t>
  </si>
  <si>
    <r>
      <t>r</t>
    </r>
    <r>
      <rPr>
        <vertAlign val="subscript"/>
        <sz val="11"/>
        <color theme="1"/>
        <rFont val="Calibri"/>
        <family val="2"/>
        <scheme val="minor"/>
      </rPr>
      <t>PW,I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</si>
  <si>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A/(A+D)</t>
  </si>
  <si>
    <t>North Dakota</t>
  </si>
  <si>
    <t>=1-X29</t>
  </si>
  <si>
    <r>
      <t>1-R</t>
    </r>
    <r>
      <rPr>
        <vertAlign val="subscript"/>
        <sz val="11"/>
        <color theme="1"/>
        <rFont val="Calibri"/>
        <family val="2"/>
        <scheme val="minor"/>
      </rPr>
      <t>P,WI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</si>
  <si>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D</t>
  </si>
  <si>
    <r>
      <t>1 - r</t>
    </r>
    <r>
      <rPr>
        <vertAlign val="subscript"/>
        <sz val="11"/>
        <color theme="1"/>
        <rFont val="Calibri"/>
        <family val="2"/>
        <scheme val="minor"/>
      </rPr>
      <t>PI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</si>
  <si>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PI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</si>
  <si>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North Carolina</t>
  </si>
  <si>
    <r>
      <t>r</t>
    </r>
    <r>
      <rPr>
        <vertAlign val="subscript"/>
        <sz val="11"/>
        <color theme="1"/>
        <rFont val="Calibri"/>
        <family val="2"/>
        <scheme val="minor"/>
      </rPr>
      <t>PW,I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</si>
  <si>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P,WI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</si>
  <si>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New York</t>
  </si>
  <si>
    <t>=(M5-M6*N6)^2/(1-N6^2)</t>
  </si>
  <si>
    <r>
      <t>r</t>
    </r>
    <r>
      <rPr>
        <vertAlign val="subscript"/>
        <sz val="11"/>
        <color theme="1"/>
        <rFont val="Calibri"/>
        <family val="2"/>
        <scheme val="minor"/>
      </rPr>
      <t>P(I,W)</t>
    </r>
    <r>
      <rPr>
        <vertAlign val="superscript"/>
        <sz val="11"/>
        <color theme="1"/>
        <rFont val="Calibri"/>
        <family val="2"/>
        <scheme val="minor"/>
      </rPr>
      <t>2</t>
    </r>
  </si>
  <si>
    <t>C</t>
  </si>
  <si>
    <r>
      <t>r</t>
    </r>
    <r>
      <rPr>
        <vertAlign val="subscript"/>
        <sz val="11"/>
        <color theme="1"/>
        <rFont val="Calibri"/>
        <family val="2"/>
        <scheme val="minor"/>
      </rPr>
      <t>P(W,I)</t>
    </r>
    <r>
      <rPr>
        <vertAlign val="superscript"/>
        <sz val="11"/>
        <color theme="1"/>
        <rFont val="Calibri"/>
        <family val="2"/>
        <scheme val="minor"/>
      </rPr>
      <t>2</t>
    </r>
  </si>
  <si>
    <t>New Mexico</t>
  </si>
  <si>
    <t>=(M6-M5*N6)^2/(1-N6^2)</t>
  </si>
  <si>
    <t>A</t>
  </si>
  <si>
    <t>New Jersey</t>
  </si>
  <si>
    <t>=X30+X31-X29</t>
  </si>
  <si>
    <t>B</t>
  </si>
  <si>
    <r>
      <t>r</t>
    </r>
    <r>
      <rPr>
        <vertAlign val="subscript"/>
        <sz val="11"/>
        <color theme="1"/>
        <rFont val="Calibri"/>
        <family val="2"/>
        <scheme val="minor"/>
      </rPr>
      <t>P(I,W)</t>
    </r>
  </si>
  <si>
    <t>New Hampshire</t>
  </si>
  <si>
    <t>=M5^2</t>
  </si>
  <si>
    <t>B+C</t>
  </si>
  <si>
    <t>Nevada</t>
  </si>
  <si>
    <t>=M6^2</t>
  </si>
  <si>
    <r>
      <t>r</t>
    </r>
    <r>
      <rPr>
        <vertAlign val="subscript"/>
        <sz val="11"/>
        <color theme="1"/>
        <rFont val="Calibri"/>
        <family val="2"/>
        <scheme val="minor"/>
      </rPr>
      <t>PW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2</t>
    </r>
  </si>
  <si>
    <t>A+B</t>
  </si>
  <si>
    <t>Nebraska</t>
  </si>
  <si>
    <t>=(M5^2+M6^2-2*M5*M6*N6)/(1-N6^2)</t>
  </si>
  <si>
    <t>A+B+C</t>
  </si>
  <si>
    <t>Montana</t>
  </si>
  <si>
    <t>Partial correlation coefficients</t>
  </si>
  <si>
    <t>Missouri</t>
  </si>
  <si>
    <t>Mississippi</t>
  </si>
  <si>
    <t>Minnesota</t>
  </si>
  <si>
    <r>
      <t>Adjusted R</t>
    </r>
    <r>
      <rPr>
        <vertAlign val="superscript"/>
        <sz val="11"/>
        <color theme="1"/>
        <rFont val="Calibri"/>
        <family val="2"/>
        <scheme val="minor"/>
      </rPr>
      <t>2</t>
    </r>
  </si>
  <si>
    <t>Michigan</t>
  </si>
  <si>
    <t>k</t>
  </si>
  <si>
    <t>Massachusetts</t>
  </si>
  <si>
    <t>n</t>
  </si>
  <si>
    <t>Maryland</t>
  </si>
  <si>
    <t>Maine</t>
  </si>
  <si>
    <t>Louisiana</t>
  </si>
  <si>
    <t>Kentucky</t>
  </si>
  <si>
    <r>
      <t>r</t>
    </r>
    <r>
      <rPr>
        <vertAlign val="subscript"/>
        <sz val="11"/>
        <color theme="1"/>
        <rFont val="Calibri"/>
        <family val="2"/>
        <scheme val="minor"/>
      </rPr>
      <t>PW</t>
    </r>
    <r>
      <rPr>
        <sz val="11"/>
        <color theme="1"/>
        <rFont val="Calibri"/>
        <family val="2"/>
        <scheme val="minor"/>
      </rPr>
      <t xml:space="preserve"> </t>
    </r>
  </si>
  <si>
    <t>Kansas</t>
  </si>
  <si>
    <r>
      <t>r</t>
    </r>
    <r>
      <rPr>
        <vertAlign val="subscript"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 xml:space="preserve"> </t>
    </r>
  </si>
  <si>
    <t>Iowa</t>
  </si>
  <si>
    <r>
      <t>r</t>
    </r>
    <r>
      <rPr>
        <vertAlign val="subscript"/>
        <sz val="11"/>
        <color theme="1"/>
        <rFont val="Calibri"/>
        <family val="2"/>
        <scheme val="minor"/>
      </rPr>
      <t>WI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</si>
  <si>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11"/>
        <color theme="1"/>
        <rFont val="Calibri"/>
        <family val="2"/>
        <scheme val="minor"/>
      </rPr>
      <t>WI</t>
    </r>
    <r>
      <rPr>
        <sz val="11"/>
        <color theme="1"/>
        <rFont val="Calibri"/>
        <family val="2"/>
        <scheme val="minor"/>
      </rPr>
      <t xml:space="preserve"> </t>
    </r>
  </si>
  <si>
    <t>Indiana</t>
  </si>
  <si>
    <t>Illinois</t>
  </si>
  <si>
    <t>Multiple correlation coefficient</t>
  </si>
  <si>
    <t>Idaho</t>
  </si>
  <si>
    <t>Hawaii</t>
  </si>
  <si>
    <t>Georgia</t>
  </si>
  <si>
    <t>Income</t>
  </si>
  <si>
    <t>Florida</t>
  </si>
  <si>
    <t>Unemployed</t>
  </si>
  <si>
    <t>Delaware</t>
  </si>
  <si>
    <t>University</t>
  </si>
  <si>
    <t>Connecticut</t>
  </si>
  <si>
    <t>Traf Deaths</t>
  </si>
  <si>
    <t>Colorado</t>
  </si>
  <si>
    <t>Doctors</t>
  </si>
  <si>
    <t>California</t>
  </si>
  <si>
    <t>Crime</t>
  </si>
  <si>
    <t>Arkansas</t>
  </si>
  <si>
    <t>White</t>
  </si>
  <si>
    <t>Arizona</t>
  </si>
  <si>
    <t>Infant Mort</t>
  </si>
  <si>
    <t>Alaska</t>
  </si>
  <si>
    <t>Poverty</t>
  </si>
  <si>
    <t>Alabama</t>
  </si>
  <si>
    <t>Correlation coefficients</t>
  </si>
  <si>
    <r>
      <rPr>
        <b/>
        <sz val="11"/>
        <rFont val="Calibri"/>
        <family val="2"/>
        <scheme val="minor"/>
      </rPr>
      <t>State Rankings</t>
    </r>
    <r>
      <rPr>
        <sz val="11"/>
        <rFont val="Calibri"/>
        <family val="2"/>
        <scheme val="minor"/>
      </rPr>
      <t xml:space="preserve"> - Statistical Abstract of the United States</t>
    </r>
  </si>
  <si>
    <t>Real Statistics Using Excel</t>
  </si>
  <si>
    <t>Updated</t>
  </si>
  <si>
    <t>Copyright © 2013 - 2022 Charles Zaiontz</t>
  </si>
  <si>
    <t>Multiple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</si>
</sst>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3" fontId="2" fillId="0" borderId="1" xfId="1" applyNumberFormat="1" applyFont="1" applyBorder="1"/>
    <xf numFmtId="164" fontId="2" fillId="0" borderId="1" xfId="2" applyNumberFormat="1" applyFont="1" applyBorder="1"/>
    <xf numFmtId="164" fontId="2" fillId="0" borderId="1" xfId="1" applyNumberFormat="1" applyFont="1" applyBorder="1" applyAlignment="1">
      <alignment horizontal="right" wrapText="1"/>
    </xf>
    <xf numFmtId="2" fontId="2" fillId="0" borderId="1" xfId="1" applyNumberFormat="1" applyFont="1" applyBorder="1"/>
    <xf numFmtId="164" fontId="2" fillId="0" borderId="1" xfId="1" applyNumberFormat="1" applyFont="1" applyBorder="1"/>
    <xf numFmtId="3" fontId="2" fillId="0" borderId="1" xfId="1" applyNumberFormat="1" applyFont="1" applyBorder="1" applyAlignment="1">
      <alignment horizontal="right" wrapText="1"/>
    </xf>
    <xf numFmtId="164" fontId="2" fillId="0" borderId="1" xfId="0" applyNumberFormat="1" applyFont="1" applyBorder="1"/>
    <xf numFmtId="164" fontId="2" fillId="0" borderId="1" xfId="1" quotePrefix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0" applyFont="1" applyBorder="1"/>
    <xf numFmtId="3" fontId="2" fillId="0" borderId="0" xfId="1" applyNumberFormat="1" applyFont="1"/>
    <xf numFmtId="164" fontId="2" fillId="0" borderId="0" xfId="2" applyNumberFormat="1" applyFont="1"/>
    <xf numFmtId="164" fontId="2" fillId="0" borderId="0" xfId="1" applyNumberFormat="1" applyFont="1" applyAlignment="1">
      <alignment horizontal="right" wrapText="1"/>
    </xf>
    <xf numFmtId="2" fontId="2" fillId="0" borderId="0" xfId="1" applyNumberFormat="1" applyFont="1"/>
    <xf numFmtId="164" fontId="2" fillId="0" borderId="0" xfId="1" applyNumberFormat="1" applyFont="1"/>
    <xf numFmtId="3" fontId="2" fillId="0" borderId="0" xfId="1" applyNumberFormat="1" applyFont="1" applyAlignment="1">
      <alignment horizontal="right" wrapText="1"/>
    </xf>
    <xf numFmtId="164" fontId="2" fillId="0" borderId="0" xfId="0" applyNumberFormat="1" applyFont="1"/>
    <xf numFmtId="164" fontId="2" fillId="0" borderId="0" xfId="1" quotePrefix="1" applyNumberFormat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quotePrefix="1"/>
    <xf numFmtId="0" fontId="0" fillId="0" borderId="4" xfId="0" applyBorder="1"/>
    <xf numFmtId="0" fontId="0" fillId="0" borderId="5" xfId="0" applyBorder="1"/>
    <xf numFmtId="0" fontId="1" fillId="0" borderId="0" xfId="0" applyFont="1"/>
    <xf numFmtId="165" fontId="2" fillId="0" borderId="0" xfId="1" applyNumberFormat="1" applyFont="1" applyAlignment="1">
      <alignment horizontal="right"/>
    </xf>
    <xf numFmtId="0" fontId="0" fillId="0" borderId="6" xfId="0" applyBorder="1"/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8" fillId="0" borderId="0" xfId="0" applyFont="1"/>
    <xf numFmtId="15" fontId="0" fillId="0" borderId="0" xfId="0" applyNumberFormat="1"/>
  </cellXfs>
  <cellStyles count="3">
    <cellStyle name="Normal" xfId="0" builtinId="0"/>
    <cellStyle name="Normal 2" xfId="1" xr:uid="{4B149E06-0EA4-4A2F-BDAC-3F2A713CA0FB}"/>
    <cellStyle name="Normal 3" xfId="2" xr:uid="{EC36E3E2-B771-4F7A-9380-BBD8EC02C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%20Real%20Statistics%202020/Examples/Real%20Statistics%20Examples%20Correlation-Reliability%2015%20Ma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0"/>
      <sheetName val="TOC"/>
      <sheetName val="Cov"/>
      <sheetName val="Corr"/>
      <sheetName val="Corr A"/>
      <sheetName val="Corr B"/>
      <sheetName val="Scatter"/>
      <sheetName val="Scatter 1"/>
      <sheetName val="Scatter 2"/>
      <sheetName val="Corr 0"/>
      <sheetName val="Corr 0a"/>
      <sheetName val="Corr 0b"/>
      <sheetName val="Corr 1"/>
      <sheetName val="Corr 1a"/>
      <sheetName val="Corr 3"/>
      <sheetName val="Corr 3a"/>
      <sheetName val="Corr 3b"/>
      <sheetName val="Corr 4"/>
      <sheetName val="Corr 5"/>
      <sheetName val="Corr Power"/>
      <sheetName val="2 Corr"/>
      <sheetName val="2 Corr Dep 1"/>
      <sheetName val="2 Corr Dep 2"/>
      <sheetName val="2 Corr Dep 3"/>
      <sheetName val="Corr and T"/>
      <sheetName val="Corr and Chi-sq"/>
      <sheetName val="Biserial"/>
      <sheetName val="Spearman Rho 1"/>
      <sheetName val="Spearman Rho 1a"/>
      <sheetName val="Spearman Rho 2"/>
      <sheetName val="Spearman Rho 2a"/>
      <sheetName val="Spearman Rho 3"/>
      <sheetName val="Kendall's Tau"/>
      <sheetName val="Kendall Tau 1"/>
      <sheetName val="Kendall Tau 2"/>
      <sheetName val="Kendall Tau 3"/>
      <sheetName val="Box-Cox 1"/>
      <sheetName val="Box-Cox 2"/>
      <sheetName val="Box-Cox 3"/>
      <sheetName val="Polychoric 1"/>
      <sheetName val="Polychoric 2"/>
      <sheetName val="Polychoric 3"/>
      <sheetName val="Polychoric 4"/>
      <sheetName val="Polychoric 5"/>
      <sheetName val="OChisq"/>
      <sheetName val="OChiSq 1"/>
      <sheetName val="OChisq 2"/>
      <sheetName val="Pearson Table"/>
      <sheetName val="Sp Rho Table"/>
      <sheetName val="Ken Tau Table"/>
      <sheetName val="Split-half"/>
      <sheetName val="Split-half 1"/>
      <sheetName val="Split-half 2"/>
      <sheetName val="Split-half 3"/>
      <sheetName val="Split-half 4"/>
      <sheetName val="KRF20"/>
      <sheetName val="Cronbach"/>
      <sheetName val="Cronbach 1"/>
      <sheetName val="Cronbach 2"/>
      <sheetName val="Cronbach 3"/>
      <sheetName val="Cronbach 4"/>
      <sheetName val="Cronbach 5"/>
      <sheetName val="Kappa"/>
      <sheetName val=" Kappa A"/>
      <sheetName val="Kappa 0"/>
      <sheetName val="Kappa 1"/>
      <sheetName val="FKappa"/>
      <sheetName val="Kendall W"/>
      <sheetName val="Kendall W 1"/>
      <sheetName val="Krip cat"/>
      <sheetName val="Krip ser"/>
      <sheetName val="Krip ord"/>
      <sheetName val="Krip int"/>
      <sheetName val="Krip ratio"/>
      <sheetName val="K rating"/>
      <sheetName val="K summary"/>
      <sheetName val="Gwet cat"/>
      <sheetName val="Gwet int"/>
      <sheetName val="Gwet"/>
      <sheetName val="Bland"/>
      <sheetName val="Bland 1"/>
      <sheetName val="Lin"/>
      <sheetName val="Item"/>
      <sheetName val="Rasch A"/>
      <sheetName val="Rasch B"/>
      <sheetName val="Rasch C"/>
      <sheetName val="Rasch D"/>
      <sheetName val="Rasch E"/>
      <sheetName val="Rasch F"/>
      <sheetName val="Rasch G"/>
      <sheetName val="PROX"/>
      <sheetName val="U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41F68-8140-4272-9A00-82693DEC2CE1}">
  <dimension ref="A1:B6"/>
  <sheetViews>
    <sheetView tabSelected="1" workbookViewId="0"/>
  </sheetViews>
  <sheetFormatPr defaultRowHeight="14.5" x14ac:dyDescent="0.35"/>
  <cols>
    <col min="2" max="2" width="8.90625" bestFit="1" customWidth="1"/>
  </cols>
  <sheetData>
    <row r="1" spans="1:2" x14ac:dyDescent="0.35">
      <c r="A1" t="s">
        <v>114</v>
      </c>
    </row>
    <row r="2" spans="1:2" x14ac:dyDescent="0.35">
      <c r="A2" t="s">
        <v>117</v>
      </c>
    </row>
    <row r="4" spans="1:2" x14ac:dyDescent="0.35">
      <c r="A4" t="s">
        <v>115</v>
      </c>
      <c r="B4" s="34">
        <v>44730</v>
      </c>
    </row>
    <row r="6" spans="1:2" x14ac:dyDescent="0.35">
      <c r="A6" s="33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904F-57B0-4FDB-B66C-205632D15CF2}">
  <dimension ref="A1:Z63"/>
  <sheetViews>
    <sheetView workbookViewId="0"/>
  </sheetViews>
  <sheetFormatPr defaultRowHeight="14.5" x14ac:dyDescent="0.35"/>
  <cols>
    <col min="1" max="1" width="15" customWidth="1"/>
    <col min="2" max="10" width="11.26953125" customWidth="1"/>
    <col min="12" max="21" width="12.7265625" customWidth="1"/>
    <col min="25" max="25" width="4.81640625" customWidth="1"/>
    <col min="26" max="26" width="35" customWidth="1"/>
    <col min="257" max="257" width="15" customWidth="1"/>
    <col min="258" max="266" width="11.26953125" customWidth="1"/>
    <col min="513" max="513" width="15" customWidth="1"/>
    <col min="514" max="522" width="11.26953125" customWidth="1"/>
    <col min="769" max="769" width="15" customWidth="1"/>
    <col min="770" max="778" width="11.26953125" customWidth="1"/>
    <col min="1025" max="1025" width="15" customWidth="1"/>
    <col min="1026" max="1034" width="11.26953125" customWidth="1"/>
    <col min="1281" max="1281" width="15" customWidth="1"/>
    <col min="1282" max="1290" width="11.26953125" customWidth="1"/>
    <col min="1537" max="1537" width="15" customWidth="1"/>
    <col min="1538" max="1546" width="11.26953125" customWidth="1"/>
    <col min="1793" max="1793" width="15" customWidth="1"/>
    <col min="1794" max="1802" width="11.26953125" customWidth="1"/>
    <col min="2049" max="2049" width="15" customWidth="1"/>
    <col min="2050" max="2058" width="11.26953125" customWidth="1"/>
    <col min="2305" max="2305" width="15" customWidth="1"/>
    <col min="2306" max="2314" width="11.26953125" customWidth="1"/>
    <col min="2561" max="2561" width="15" customWidth="1"/>
    <col min="2562" max="2570" width="11.26953125" customWidth="1"/>
    <col min="2817" max="2817" width="15" customWidth="1"/>
    <col min="2818" max="2826" width="11.26953125" customWidth="1"/>
    <col min="3073" max="3073" width="15" customWidth="1"/>
    <col min="3074" max="3082" width="11.26953125" customWidth="1"/>
    <col min="3329" max="3329" width="15" customWidth="1"/>
    <col min="3330" max="3338" width="11.26953125" customWidth="1"/>
    <col min="3585" max="3585" width="15" customWidth="1"/>
    <col min="3586" max="3594" width="11.26953125" customWidth="1"/>
    <col min="3841" max="3841" width="15" customWidth="1"/>
    <col min="3842" max="3850" width="11.26953125" customWidth="1"/>
    <col min="4097" max="4097" width="15" customWidth="1"/>
    <col min="4098" max="4106" width="11.26953125" customWidth="1"/>
    <col min="4353" max="4353" width="15" customWidth="1"/>
    <col min="4354" max="4362" width="11.26953125" customWidth="1"/>
    <col min="4609" max="4609" width="15" customWidth="1"/>
    <col min="4610" max="4618" width="11.26953125" customWidth="1"/>
    <col min="4865" max="4865" width="15" customWidth="1"/>
    <col min="4866" max="4874" width="11.26953125" customWidth="1"/>
    <col min="5121" max="5121" width="15" customWidth="1"/>
    <col min="5122" max="5130" width="11.26953125" customWidth="1"/>
    <col min="5377" max="5377" width="15" customWidth="1"/>
    <col min="5378" max="5386" width="11.26953125" customWidth="1"/>
    <col min="5633" max="5633" width="15" customWidth="1"/>
    <col min="5634" max="5642" width="11.26953125" customWidth="1"/>
    <col min="5889" max="5889" width="15" customWidth="1"/>
    <col min="5890" max="5898" width="11.26953125" customWidth="1"/>
    <col min="6145" max="6145" width="15" customWidth="1"/>
    <col min="6146" max="6154" width="11.26953125" customWidth="1"/>
    <col min="6401" max="6401" width="15" customWidth="1"/>
    <col min="6402" max="6410" width="11.26953125" customWidth="1"/>
    <col min="6657" max="6657" width="15" customWidth="1"/>
    <col min="6658" max="6666" width="11.26953125" customWidth="1"/>
    <col min="6913" max="6913" width="15" customWidth="1"/>
    <col min="6914" max="6922" width="11.26953125" customWidth="1"/>
    <col min="7169" max="7169" width="15" customWidth="1"/>
    <col min="7170" max="7178" width="11.26953125" customWidth="1"/>
    <col min="7425" max="7425" width="15" customWidth="1"/>
    <col min="7426" max="7434" width="11.26953125" customWidth="1"/>
    <col min="7681" max="7681" width="15" customWidth="1"/>
    <col min="7682" max="7690" width="11.26953125" customWidth="1"/>
    <col min="7937" max="7937" width="15" customWidth="1"/>
    <col min="7938" max="7946" width="11.26953125" customWidth="1"/>
    <col min="8193" max="8193" width="15" customWidth="1"/>
    <col min="8194" max="8202" width="11.26953125" customWidth="1"/>
    <col min="8449" max="8449" width="15" customWidth="1"/>
    <col min="8450" max="8458" width="11.26953125" customWidth="1"/>
    <col min="8705" max="8705" width="15" customWidth="1"/>
    <col min="8706" max="8714" width="11.26953125" customWidth="1"/>
    <col min="8961" max="8961" width="15" customWidth="1"/>
    <col min="8962" max="8970" width="11.26953125" customWidth="1"/>
    <col min="9217" max="9217" width="15" customWidth="1"/>
    <col min="9218" max="9226" width="11.26953125" customWidth="1"/>
    <col min="9473" max="9473" width="15" customWidth="1"/>
    <col min="9474" max="9482" width="11.26953125" customWidth="1"/>
    <col min="9729" max="9729" width="15" customWidth="1"/>
    <col min="9730" max="9738" width="11.26953125" customWidth="1"/>
    <col min="9985" max="9985" width="15" customWidth="1"/>
    <col min="9986" max="9994" width="11.26953125" customWidth="1"/>
    <col min="10241" max="10241" width="15" customWidth="1"/>
    <col min="10242" max="10250" width="11.26953125" customWidth="1"/>
    <col min="10497" max="10497" width="15" customWidth="1"/>
    <col min="10498" max="10506" width="11.26953125" customWidth="1"/>
    <col min="10753" max="10753" width="15" customWidth="1"/>
    <col min="10754" max="10762" width="11.26953125" customWidth="1"/>
    <col min="11009" max="11009" width="15" customWidth="1"/>
    <col min="11010" max="11018" width="11.26953125" customWidth="1"/>
    <col min="11265" max="11265" width="15" customWidth="1"/>
    <col min="11266" max="11274" width="11.26953125" customWidth="1"/>
    <col min="11521" max="11521" width="15" customWidth="1"/>
    <col min="11522" max="11530" width="11.26953125" customWidth="1"/>
    <col min="11777" max="11777" width="15" customWidth="1"/>
    <col min="11778" max="11786" width="11.26953125" customWidth="1"/>
    <col min="12033" max="12033" width="15" customWidth="1"/>
    <col min="12034" max="12042" width="11.26953125" customWidth="1"/>
    <col min="12289" max="12289" width="15" customWidth="1"/>
    <col min="12290" max="12298" width="11.26953125" customWidth="1"/>
    <col min="12545" max="12545" width="15" customWidth="1"/>
    <col min="12546" max="12554" width="11.26953125" customWidth="1"/>
    <col min="12801" max="12801" width="15" customWidth="1"/>
    <col min="12802" max="12810" width="11.26953125" customWidth="1"/>
    <col min="13057" max="13057" width="15" customWidth="1"/>
    <col min="13058" max="13066" width="11.26953125" customWidth="1"/>
    <col min="13313" max="13313" width="15" customWidth="1"/>
    <col min="13314" max="13322" width="11.26953125" customWidth="1"/>
    <col min="13569" max="13569" width="15" customWidth="1"/>
    <col min="13570" max="13578" width="11.26953125" customWidth="1"/>
    <col min="13825" max="13825" width="15" customWidth="1"/>
    <col min="13826" max="13834" width="11.26953125" customWidth="1"/>
    <col min="14081" max="14081" width="15" customWidth="1"/>
    <col min="14082" max="14090" width="11.26953125" customWidth="1"/>
    <col min="14337" max="14337" width="15" customWidth="1"/>
    <col min="14338" max="14346" width="11.26953125" customWidth="1"/>
    <col min="14593" max="14593" width="15" customWidth="1"/>
    <col min="14594" max="14602" width="11.26953125" customWidth="1"/>
    <col min="14849" max="14849" width="15" customWidth="1"/>
    <col min="14850" max="14858" width="11.26953125" customWidth="1"/>
    <col min="15105" max="15105" width="15" customWidth="1"/>
    <col min="15106" max="15114" width="11.26953125" customWidth="1"/>
    <col min="15361" max="15361" width="15" customWidth="1"/>
    <col min="15362" max="15370" width="11.26953125" customWidth="1"/>
    <col min="15617" max="15617" width="15" customWidth="1"/>
    <col min="15618" max="15626" width="11.26953125" customWidth="1"/>
    <col min="15873" max="15873" width="15" customWidth="1"/>
    <col min="15874" max="15882" width="11.26953125" customWidth="1"/>
    <col min="16129" max="16129" width="15" customWidth="1"/>
    <col min="16130" max="16138" width="11.26953125" customWidth="1"/>
  </cols>
  <sheetData>
    <row r="1" spans="1:21" x14ac:dyDescent="0.35">
      <c r="A1" s="33" t="s">
        <v>113</v>
      </c>
      <c r="B1" s="1"/>
      <c r="C1" s="1"/>
      <c r="D1" s="1"/>
      <c r="E1" s="1"/>
      <c r="F1" s="1"/>
      <c r="G1" s="1"/>
      <c r="H1" s="1"/>
      <c r="I1" s="1"/>
      <c r="J1" s="1"/>
      <c r="L1" s="27" t="s">
        <v>112</v>
      </c>
    </row>
    <row r="2" spans="1:21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21" x14ac:dyDescent="0.35">
      <c r="A3" s="32"/>
      <c r="B3" s="31" t="s">
        <v>110</v>
      </c>
      <c r="C3" s="31" t="s">
        <v>108</v>
      </c>
      <c r="D3" s="31" t="s">
        <v>106</v>
      </c>
      <c r="E3" s="31" t="s">
        <v>104</v>
      </c>
      <c r="F3" s="31" t="s">
        <v>102</v>
      </c>
      <c r="G3" s="31" t="s">
        <v>100</v>
      </c>
      <c r="H3" s="31" t="s">
        <v>98</v>
      </c>
      <c r="I3" s="31" t="s">
        <v>96</v>
      </c>
      <c r="J3" s="31" t="s">
        <v>94</v>
      </c>
      <c r="L3" s="30"/>
      <c r="M3" s="30" t="s">
        <v>110</v>
      </c>
      <c r="N3" s="30" t="s">
        <v>108</v>
      </c>
      <c r="O3" s="30" t="s">
        <v>106</v>
      </c>
      <c r="P3" s="30" t="s">
        <v>104</v>
      </c>
      <c r="Q3" s="30" t="s">
        <v>102</v>
      </c>
      <c r="R3" s="30" t="s">
        <v>100</v>
      </c>
      <c r="S3" s="30" t="s">
        <v>98</v>
      </c>
      <c r="T3" s="30" t="s">
        <v>96</v>
      </c>
      <c r="U3" s="30" t="s">
        <v>94</v>
      </c>
    </row>
    <row r="4" spans="1:21" x14ac:dyDescent="0.35">
      <c r="A4" s="1" t="s">
        <v>111</v>
      </c>
      <c r="B4" s="20">
        <v>15.7</v>
      </c>
      <c r="C4" s="19">
        <v>9</v>
      </c>
      <c r="D4" s="18">
        <v>71.027177760140717</v>
      </c>
      <c r="E4" s="17">
        <v>448</v>
      </c>
      <c r="F4" s="16">
        <v>218.17340830567619</v>
      </c>
      <c r="G4" s="15">
        <v>1.81</v>
      </c>
      <c r="H4" s="14">
        <v>22</v>
      </c>
      <c r="I4" s="13">
        <v>5</v>
      </c>
      <c r="J4" s="12">
        <v>42666</v>
      </c>
      <c r="L4" t="s">
        <v>110</v>
      </c>
      <c r="M4">
        <v>1</v>
      </c>
    </row>
    <row r="5" spans="1:21" x14ac:dyDescent="0.35">
      <c r="A5" s="1" t="s">
        <v>109</v>
      </c>
      <c r="B5" s="20">
        <v>8.4</v>
      </c>
      <c r="C5" s="19">
        <v>6.9</v>
      </c>
      <c r="D5" s="18">
        <v>70.62318863808899</v>
      </c>
      <c r="E5" s="17">
        <v>661.2</v>
      </c>
      <c r="F5" s="16">
        <v>228.45028196578826</v>
      </c>
      <c r="G5" s="15">
        <v>1.63</v>
      </c>
      <c r="H5" s="14">
        <v>27.3</v>
      </c>
      <c r="I5" s="13">
        <v>6.7</v>
      </c>
      <c r="J5" s="12">
        <v>68460</v>
      </c>
      <c r="L5" t="s">
        <v>108</v>
      </c>
      <c r="M5">
        <v>0.56442956793415189</v>
      </c>
      <c r="N5">
        <v>1</v>
      </c>
    </row>
    <row r="6" spans="1:21" x14ac:dyDescent="0.35">
      <c r="A6" s="1" t="s">
        <v>107</v>
      </c>
      <c r="B6" s="20">
        <v>14.7</v>
      </c>
      <c r="C6" s="19">
        <v>6.4</v>
      </c>
      <c r="D6" s="18">
        <v>86.505696765320337</v>
      </c>
      <c r="E6" s="17">
        <v>482.7</v>
      </c>
      <c r="F6" s="16">
        <v>209.66657175716827</v>
      </c>
      <c r="G6" s="15">
        <v>1.69</v>
      </c>
      <c r="H6" s="14">
        <v>25.1</v>
      </c>
      <c r="I6" s="13">
        <v>5.5</v>
      </c>
      <c r="J6" s="12">
        <v>50958</v>
      </c>
      <c r="L6" t="s">
        <v>106</v>
      </c>
      <c r="M6">
        <v>-0.11201223108451733</v>
      </c>
      <c r="N6">
        <v>-0.38103654898499467</v>
      </c>
      <c r="O6">
        <v>1</v>
      </c>
    </row>
    <row r="7" spans="1:21" x14ac:dyDescent="0.35">
      <c r="A7" s="1" t="s">
        <v>105</v>
      </c>
      <c r="B7" s="20">
        <v>17.3</v>
      </c>
      <c r="C7" s="19">
        <v>8.5</v>
      </c>
      <c r="D7" s="18">
        <v>80.783955956979611</v>
      </c>
      <c r="E7" s="17">
        <v>529.4</v>
      </c>
      <c r="F7" s="16">
        <v>203.42285988234826</v>
      </c>
      <c r="G7" s="15">
        <v>1.96</v>
      </c>
      <c r="H7" s="14">
        <v>18.8</v>
      </c>
      <c r="I7" s="13">
        <v>5.0999999999999996</v>
      </c>
      <c r="J7" s="12">
        <v>38815</v>
      </c>
      <c r="L7" t="s">
        <v>104</v>
      </c>
      <c r="M7">
        <v>0.27519647039436679</v>
      </c>
      <c r="N7">
        <v>0.42831587479995126</v>
      </c>
      <c r="O7">
        <v>-0.42717030304972464</v>
      </c>
      <c r="P7">
        <v>1</v>
      </c>
    </row>
    <row r="8" spans="1:21" x14ac:dyDescent="0.35">
      <c r="A8" s="1" t="s">
        <v>103</v>
      </c>
      <c r="B8" s="20">
        <v>13.3</v>
      </c>
      <c r="C8" s="19">
        <v>5</v>
      </c>
      <c r="D8" s="18">
        <v>76.640052174481781</v>
      </c>
      <c r="E8" s="17">
        <v>522.6</v>
      </c>
      <c r="F8" s="16">
        <v>268.69056049813605</v>
      </c>
      <c r="G8" s="15">
        <v>1.21</v>
      </c>
      <c r="H8" s="14">
        <v>29.6</v>
      </c>
      <c r="I8" s="13">
        <v>7.2</v>
      </c>
      <c r="J8" s="12">
        <v>61021</v>
      </c>
      <c r="L8" t="s">
        <v>102</v>
      </c>
      <c r="M8">
        <v>-0.42807390604496626</v>
      </c>
      <c r="N8">
        <v>-0.32668535092062179</v>
      </c>
      <c r="O8">
        <v>-0.12344449010758508</v>
      </c>
      <c r="P8">
        <v>-9.4309992092758102E-2</v>
      </c>
      <c r="Q8">
        <v>1</v>
      </c>
    </row>
    <row r="9" spans="1:21" x14ac:dyDescent="0.35">
      <c r="A9" s="1" t="s">
        <v>101</v>
      </c>
      <c r="B9" s="20">
        <v>11.4</v>
      </c>
      <c r="C9" s="19">
        <v>5.7</v>
      </c>
      <c r="D9" s="18">
        <v>89.734092175332663</v>
      </c>
      <c r="E9" s="17">
        <v>347.8</v>
      </c>
      <c r="F9" s="16">
        <v>259.68608874672964</v>
      </c>
      <c r="G9" s="15">
        <v>1.1399999999999999</v>
      </c>
      <c r="H9" s="14">
        <v>35.6</v>
      </c>
      <c r="I9" s="13">
        <v>4.9000000000000004</v>
      </c>
      <c r="J9" s="12">
        <v>56993</v>
      </c>
      <c r="L9" t="s">
        <v>100</v>
      </c>
      <c r="M9">
        <v>0.67315714128028681</v>
      </c>
      <c r="N9">
        <v>0.56174989099258588</v>
      </c>
      <c r="O9">
        <v>-0.16302015035514089</v>
      </c>
      <c r="P9">
        <v>0.31396082331364705</v>
      </c>
      <c r="Q9">
        <v>-0.64105084072467378</v>
      </c>
      <c r="R9">
        <v>1</v>
      </c>
    </row>
    <row r="10" spans="1:21" x14ac:dyDescent="0.35">
      <c r="A10" s="1" t="s">
        <v>99</v>
      </c>
      <c r="B10" s="20">
        <v>9.3000000000000007</v>
      </c>
      <c r="C10" s="19">
        <v>6.2</v>
      </c>
      <c r="D10" s="18">
        <v>84.278652322083644</v>
      </c>
      <c r="E10" s="17">
        <v>256</v>
      </c>
      <c r="F10" s="16">
        <v>376.3752669155395</v>
      </c>
      <c r="G10" s="15">
        <v>0.86</v>
      </c>
      <c r="H10" s="14">
        <v>35.6</v>
      </c>
      <c r="I10" s="13">
        <v>5.7</v>
      </c>
      <c r="J10" s="12">
        <v>68595</v>
      </c>
      <c r="L10" t="s">
        <v>98</v>
      </c>
      <c r="M10">
        <v>-0.72669391983442233</v>
      </c>
      <c r="N10">
        <v>-0.58651965104648685</v>
      </c>
      <c r="O10">
        <v>-3.2974739910562817E-3</v>
      </c>
      <c r="P10">
        <v>-0.22034294933172602</v>
      </c>
      <c r="Q10">
        <v>0.71944569086930965</v>
      </c>
      <c r="R10">
        <v>-0.76304138783844011</v>
      </c>
      <c r="S10">
        <v>1</v>
      </c>
    </row>
    <row r="11" spans="1:21" x14ac:dyDescent="0.35">
      <c r="A11" s="1" t="s">
        <v>97</v>
      </c>
      <c r="B11" s="28">
        <v>10</v>
      </c>
      <c r="C11" s="19">
        <v>8.3000000000000007</v>
      </c>
      <c r="D11" s="18">
        <v>74.266056727126113</v>
      </c>
      <c r="E11" s="17">
        <v>689.2</v>
      </c>
      <c r="F11" s="16">
        <v>250.94175668510928</v>
      </c>
      <c r="G11" s="15">
        <v>1.23</v>
      </c>
      <c r="H11" s="14">
        <v>27.5</v>
      </c>
      <c r="I11" s="13">
        <v>4.8</v>
      </c>
      <c r="J11" s="12">
        <v>57989</v>
      </c>
      <c r="L11" t="s">
        <v>96</v>
      </c>
      <c r="M11">
        <v>0.28086137771922659</v>
      </c>
      <c r="N11">
        <v>0.22751420770593997</v>
      </c>
      <c r="O11">
        <v>-0.17076406799329988</v>
      </c>
      <c r="P11">
        <v>0.38234958811009057</v>
      </c>
      <c r="Q11">
        <v>0.11553574384394459</v>
      </c>
      <c r="R11">
        <v>-5.8416747890808161E-2</v>
      </c>
      <c r="S11">
        <v>-9.0654877226415312E-2</v>
      </c>
      <c r="T11">
        <v>1</v>
      </c>
    </row>
    <row r="12" spans="1:21" ht="15" thickBot="1" x14ac:dyDescent="0.4">
      <c r="A12" s="1" t="s">
        <v>95</v>
      </c>
      <c r="B12" s="20">
        <v>13.2</v>
      </c>
      <c r="C12" s="19">
        <v>7.3</v>
      </c>
      <c r="D12" s="18">
        <v>79.811068541941054</v>
      </c>
      <c r="E12" s="17">
        <v>722.6</v>
      </c>
      <c r="F12" s="16">
        <v>247.86359820579941</v>
      </c>
      <c r="G12" s="15">
        <v>1.56</v>
      </c>
      <c r="H12" s="14">
        <v>25.8</v>
      </c>
      <c r="I12" s="13">
        <v>6.2</v>
      </c>
      <c r="J12" s="12">
        <v>47778</v>
      </c>
      <c r="L12" s="29" t="s">
        <v>94</v>
      </c>
      <c r="M12" s="29">
        <v>-0.83526552562725076</v>
      </c>
      <c r="N12" s="29">
        <v>-0.48858638078074607</v>
      </c>
      <c r="O12" s="29">
        <v>-0.23206497903518342</v>
      </c>
      <c r="P12" s="29">
        <v>-5.0423697212845189E-2</v>
      </c>
      <c r="Q12" s="29">
        <v>0.58744428288620398</v>
      </c>
      <c r="R12" s="29">
        <v>-0.67522985869544916</v>
      </c>
      <c r="S12" s="29">
        <v>0.82132308138791321</v>
      </c>
      <c r="T12" s="29">
        <v>-1.5547410778465694E-2</v>
      </c>
      <c r="U12" s="29">
        <v>1</v>
      </c>
    </row>
    <row r="13" spans="1:21" x14ac:dyDescent="0.35">
      <c r="A13" s="1" t="s">
        <v>93</v>
      </c>
      <c r="B13" s="20">
        <v>14.7</v>
      </c>
      <c r="C13" s="19">
        <v>8.1</v>
      </c>
      <c r="D13" s="18">
        <v>65.387718279566343</v>
      </c>
      <c r="E13" s="17">
        <v>493.2</v>
      </c>
      <c r="F13" s="16">
        <v>217.44570184044454</v>
      </c>
      <c r="G13" s="15">
        <v>1.46</v>
      </c>
      <c r="H13" s="14">
        <v>27.5</v>
      </c>
      <c r="I13" s="13">
        <v>6.2</v>
      </c>
      <c r="J13" s="12">
        <v>50861</v>
      </c>
    </row>
    <row r="14" spans="1:21" x14ac:dyDescent="0.35">
      <c r="A14" s="1" t="s">
        <v>92</v>
      </c>
      <c r="B14" s="20">
        <v>9.1</v>
      </c>
      <c r="C14" s="19">
        <v>5.6</v>
      </c>
      <c r="D14" s="18">
        <v>29.667333748383395</v>
      </c>
      <c r="E14" s="17">
        <v>272.8</v>
      </c>
      <c r="F14" s="16">
        <v>316.98289278791503</v>
      </c>
      <c r="G14" s="15">
        <v>1.33</v>
      </c>
      <c r="H14" s="14">
        <v>29.1</v>
      </c>
      <c r="I14" s="13">
        <v>3.9</v>
      </c>
      <c r="J14" s="12">
        <v>67214</v>
      </c>
    </row>
    <row r="15" spans="1:21" x14ac:dyDescent="0.35">
      <c r="A15" s="1" t="s">
        <v>91</v>
      </c>
      <c r="B15" s="20">
        <v>12.6</v>
      </c>
      <c r="C15" s="19">
        <v>6.8</v>
      </c>
      <c r="D15" s="18">
        <v>94.600660447193093</v>
      </c>
      <c r="E15" s="17">
        <v>239.4</v>
      </c>
      <c r="F15" s="16">
        <v>168.83390313104681</v>
      </c>
      <c r="G15" s="15">
        <v>1.6</v>
      </c>
      <c r="H15" s="14">
        <v>24</v>
      </c>
      <c r="I15" s="13">
        <v>4.9000000000000004</v>
      </c>
      <c r="J15" s="12">
        <v>47576</v>
      </c>
      <c r="L15" s="27" t="s">
        <v>90</v>
      </c>
    </row>
    <row r="16" spans="1:21" x14ac:dyDescent="0.35">
      <c r="A16" s="1" t="s">
        <v>89</v>
      </c>
      <c r="B16" s="20">
        <v>12.2</v>
      </c>
      <c r="C16" s="19">
        <v>7.3</v>
      </c>
      <c r="D16" s="18">
        <v>79.13310968601246</v>
      </c>
      <c r="E16" s="17">
        <v>533.20000000000005</v>
      </c>
      <c r="F16" s="16">
        <v>280.15386787687231</v>
      </c>
      <c r="G16" s="15">
        <v>1.1599999999999999</v>
      </c>
      <c r="H16" s="14">
        <v>29.9</v>
      </c>
      <c r="I16" s="13">
        <v>6.5</v>
      </c>
      <c r="J16" s="12">
        <v>56235</v>
      </c>
    </row>
    <row r="17" spans="1:26" ht="17.5" x14ac:dyDescent="0.45">
      <c r="A17" s="1" t="s">
        <v>88</v>
      </c>
      <c r="B17" s="20">
        <v>13.1</v>
      </c>
      <c r="C17" s="19">
        <v>8</v>
      </c>
      <c r="D17" s="18">
        <v>88.000000627274659</v>
      </c>
      <c r="E17" s="17">
        <v>333.6</v>
      </c>
      <c r="F17" s="16">
        <v>216.93969975987483</v>
      </c>
      <c r="G17" s="15">
        <v>1.26</v>
      </c>
      <c r="H17" s="14">
        <v>22.9</v>
      </c>
      <c r="I17" s="13">
        <v>5.9</v>
      </c>
      <c r="J17" s="12">
        <v>47966</v>
      </c>
      <c r="L17" t="s">
        <v>87</v>
      </c>
      <c r="M17" s="26">
        <f>N6</f>
        <v>-0.38103654898499467</v>
      </c>
      <c r="O17" t="s">
        <v>86</v>
      </c>
      <c r="P17" s="26">
        <f>M17^2</f>
        <v>0.14518885166239423</v>
      </c>
    </row>
    <row r="18" spans="1:26" ht="17.5" x14ac:dyDescent="0.45">
      <c r="A18" s="1" t="s">
        <v>85</v>
      </c>
      <c r="B18" s="20">
        <v>11.5</v>
      </c>
      <c r="C18" s="19">
        <v>5.0999999999999996</v>
      </c>
      <c r="D18" s="18">
        <v>94.170464820794294</v>
      </c>
      <c r="E18" s="17">
        <v>294.7</v>
      </c>
      <c r="F18" s="16">
        <v>189.28322428402873</v>
      </c>
      <c r="G18" s="15">
        <v>1.42</v>
      </c>
      <c r="H18" s="14">
        <v>24.3</v>
      </c>
      <c r="I18" s="13">
        <v>4.0999999999999996</v>
      </c>
      <c r="J18" s="12">
        <v>48980</v>
      </c>
      <c r="L18" t="s">
        <v>84</v>
      </c>
      <c r="M18" s="23">
        <f>M5</f>
        <v>0.56442956793415189</v>
      </c>
      <c r="O18" t="s">
        <v>42</v>
      </c>
      <c r="P18" s="23">
        <f>M18^2</f>
        <v>0.3185807371583334</v>
      </c>
    </row>
    <row r="19" spans="1:26" ht="17.5" x14ac:dyDescent="0.45">
      <c r="A19" s="1" t="s">
        <v>83</v>
      </c>
      <c r="B19" s="20">
        <v>11.3</v>
      </c>
      <c r="C19" s="19">
        <v>7.1</v>
      </c>
      <c r="D19" s="18">
        <v>88.703716524620162</v>
      </c>
      <c r="E19" s="17">
        <v>452.7</v>
      </c>
      <c r="F19" s="16">
        <v>222.54770859752097</v>
      </c>
      <c r="G19" s="15">
        <v>1.38</v>
      </c>
      <c r="H19" s="14">
        <v>29.6</v>
      </c>
      <c r="I19" s="13">
        <v>4.4000000000000004</v>
      </c>
      <c r="J19" s="12">
        <v>50177</v>
      </c>
      <c r="L19" t="s">
        <v>82</v>
      </c>
      <c r="M19" s="22">
        <f>M6</f>
        <v>-0.11201223108451733</v>
      </c>
      <c r="O19" t="s">
        <v>63</v>
      </c>
      <c r="P19" s="22">
        <f>M19^2</f>
        <v>1.254673991253131E-2</v>
      </c>
    </row>
    <row r="20" spans="1:26" x14ac:dyDescent="0.35">
      <c r="A20" s="1" t="s">
        <v>81</v>
      </c>
      <c r="B20" s="20">
        <v>17.3</v>
      </c>
      <c r="C20" s="19">
        <v>7.5</v>
      </c>
      <c r="D20" s="18">
        <v>89.904327345935869</v>
      </c>
      <c r="E20" s="17">
        <v>295</v>
      </c>
      <c r="F20" s="16">
        <v>232.34854500664258</v>
      </c>
      <c r="G20" s="15">
        <v>1.8</v>
      </c>
      <c r="H20" s="14">
        <v>19.7</v>
      </c>
      <c r="I20" s="13">
        <v>6.4</v>
      </c>
      <c r="J20" s="12">
        <v>41538</v>
      </c>
    </row>
    <row r="21" spans="1:26" ht="17.5" x14ac:dyDescent="0.45">
      <c r="A21" s="1" t="s">
        <v>80</v>
      </c>
      <c r="B21" s="20">
        <v>17.3</v>
      </c>
      <c r="C21" s="19">
        <v>9.9</v>
      </c>
      <c r="D21" s="18">
        <v>64.839543701408999</v>
      </c>
      <c r="E21" s="17">
        <v>729.5</v>
      </c>
      <c r="F21" s="16">
        <v>262.66146237060713</v>
      </c>
      <c r="G21" s="15">
        <v>2.17</v>
      </c>
      <c r="H21" s="14">
        <v>20.3</v>
      </c>
      <c r="I21" s="13">
        <v>4.5999999999999996</v>
      </c>
      <c r="J21" s="12">
        <v>43733</v>
      </c>
      <c r="L21" t="s">
        <v>20</v>
      </c>
      <c r="M21" s="25">
        <f>SQRT((M18^2+M19^2-2*M18*M19*M17)/(1-M17^2))</f>
        <v>0.57533049632077615</v>
      </c>
      <c r="O21" t="s">
        <v>45</v>
      </c>
      <c r="P21" s="25">
        <f>M21^2</f>
        <v>0.33100517999671064</v>
      </c>
    </row>
    <row r="22" spans="1:26" x14ac:dyDescent="0.35">
      <c r="A22" s="1" t="s">
        <v>79</v>
      </c>
      <c r="B22" s="20">
        <v>12.3</v>
      </c>
      <c r="C22" s="19">
        <v>6.3</v>
      </c>
      <c r="D22" s="18">
        <v>96.389852756187835</v>
      </c>
      <c r="E22" s="17">
        <v>118</v>
      </c>
      <c r="F22" s="16">
        <v>278.39482802923527</v>
      </c>
      <c r="G22" s="15">
        <v>1.22</v>
      </c>
      <c r="H22" s="14">
        <v>25.4</v>
      </c>
      <c r="I22" s="13">
        <v>5.4</v>
      </c>
      <c r="J22" s="12">
        <v>46581</v>
      </c>
    </row>
    <row r="23" spans="1:26" x14ac:dyDescent="0.35">
      <c r="A23" s="1" t="s">
        <v>78</v>
      </c>
      <c r="B23" s="20">
        <v>8.1</v>
      </c>
      <c r="C23" s="19">
        <v>8</v>
      </c>
      <c r="D23" s="18">
        <v>63.398020838196281</v>
      </c>
      <c r="E23" s="17">
        <v>641.9</v>
      </c>
      <c r="F23" s="16">
        <v>421.43487540886565</v>
      </c>
      <c r="G23" s="15">
        <v>1.0900000000000001</v>
      </c>
      <c r="H23" s="14">
        <v>35.200000000000003</v>
      </c>
      <c r="I23" s="13">
        <v>4.4000000000000004</v>
      </c>
      <c r="J23" s="12">
        <v>70545</v>
      </c>
      <c r="L23" t="s">
        <v>77</v>
      </c>
      <c r="M23" s="26">
        <f>COUNT(B4:B53)</f>
        <v>50</v>
      </c>
    </row>
    <row r="24" spans="1:26" x14ac:dyDescent="0.35">
      <c r="A24" s="1" t="s">
        <v>76</v>
      </c>
      <c r="B24" s="28">
        <v>10</v>
      </c>
      <c r="C24" s="19">
        <v>4.8</v>
      </c>
      <c r="D24" s="18">
        <v>86.203669547721617</v>
      </c>
      <c r="E24" s="17">
        <v>431.5</v>
      </c>
      <c r="F24" s="16">
        <v>469.00740037554607</v>
      </c>
      <c r="G24" s="15">
        <v>0.76</v>
      </c>
      <c r="H24" s="14">
        <v>38.1</v>
      </c>
      <c r="I24" s="13">
        <v>5.3</v>
      </c>
      <c r="J24" s="12">
        <v>65401</v>
      </c>
      <c r="L24" t="s">
        <v>75</v>
      </c>
      <c r="M24" s="23">
        <v>2</v>
      </c>
    </row>
    <row r="25" spans="1:26" ht="16.5" x14ac:dyDescent="0.35">
      <c r="A25" s="1" t="s">
        <v>74</v>
      </c>
      <c r="B25" s="20">
        <v>14.4</v>
      </c>
      <c r="C25" s="19">
        <v>7.4</v>
      </c>
      <c r="D25" s="18">
        <v>81.183409037427396</v>
      </c>
      <c r="E25" s="17">
        <v>536</v>
      </c>
      <c r="F25" s="16">
        <v>250.2141835799554</v>
      </c>
      <c r="G25" s="15">
        <v>1.04</v>
      </c>
      <c r="H25" s="14">
        <v>24.7</v>
      </c>
      <c r="I25" s="13">
        <v>8.4</v>
      </c>
      <c r="J25" s="12">
        <v>48591</v>
      </c>
      <c r="L25" t="s">
        <v>73</v>
      </c>
      <c r="M25" s="22">
        <f>1-(1-P21)*(M23-1)/(M23-M24-1)</f>
        <v>0.30253731531571959</v>
      </c>
    </row>
    <row r="26" spans="1:26" x14ac:dyDescent="0.35">
      <c r="A26" s="1" t="s">
        <v>72</v>
      </c>
      <c r="B26" s="20">
        <v>9.6</v>
      </c>
      <c r="C26" s="19">
        <v>5.2</v>
      </c>
      <c r="D26" s="18">
        <v>89.045556531854984</v>
      </c>
      <c r="E26" s="17">
        <v>288.7</v>
      </c>
      <c r="F26" s="16">
        <v>293.18688782716754</v>
      </c>
      <c r="G26" s="15">
        <v>0.88</v>
      </c>
      <c r="H26" s="14">
        <v>31.5</v>
      </c>
      <c r="I26" s="13">
        <v>5.4</v>
      </c>
      <c r="J26" s="12">
        <v>57288</v>
      </c>
    </row>
    <row r="27" spans="1:26" x14ac:dyDescent="0.35">
      <c r="A27" s="1" t="s">
        <v>71</v>
      </c>
      <c r="B27" s="20">
        <v>21.2</v>
      </c>
      <c r="C27" s="19">
        <v>10.6</v>
      </c>
      <c r="D27" s="18">
        <v>60.598179144073846</v>
      </c>
      <c r="E27" s="17">
        <v>291.3</v>
      </c>
      <c r="F27" s="16">
        <v>177.88245926950424</v>
      </c>
      <c r="G27" s="15">
        <v>2.04</v>
      </c>
      <c r="H27" s="14">
        <v>19.399999999999999</v>
      </c>
      <c r="I27" s="13">
        <v>6.9</v>
      </c>
      <c r="J27" s="12">
        <v>37790</v>
      </c>
    </row>
    <row r="28" spans="1:26" x14ac:dyDescent="0.35">
      <c r="A28" s="1" t="s">
        <v>70</v>
      </c>
      <c r="B28" s="20">
        <v>13.4</v>
      </c>
      <c r="C28" s="19">
        <v>7.4</v>
      </c>
      <c r="D28" s="18">
        <v>85.028888093842554</v>
      </c>
      <c r="E28" s="17">
        <v>504.9</v>
      </c>
      <c r="F28" s="16">
        <v>246.01936683780735</v>
      </c>
      <c r="G28" s="15">
        <v>1.43</v>
      </c>
      <c r="H28" s="14">
        <v>25</v>
      </c>
      <c r="I28" s="13">
        <v>6.1</v>
      </c>
      <c r="J28" s="12">
        <v>46867</v>
      </c>
      <c r="L28" s="27" t="s">
        <v>69</v>
      </c>
    </row>
    <row r="29" spans="1:26" ht="17.5" x14ac:dyDescent="0.45">
      <c r="A29" s="1" t="s">
        <v>68</v>
      </c>
      <c r="B29" s="20">
        <v>14.8</v>
      </c>
      <c r="C29" s="19">
        <v>5.8</v>
      </c>
      <c r="D29" s="18">
        <v>90.467729264863962</v>
      </c>
      <c r="E29" s="17">
        <v>287.5</v>
      </c>
      <c r="F29" s="16">
        <v>220.56732843834149</v>
      </c>
      <c r="G29" s="15">
        <v>2.4500000000000002</v>
      </c>
      <c r="H29" s="14">
        <v>27.1</v>
      </c>
      <c r="I29" s="13">
        <v>4.5</v>
      </c>
      <c r="J29" s="12">
        <v>43654</v>
      </c>
      <c r="V29" t="s">
        <v>67</v>
      </c>
      <c r="W29" t="s">
        <v>45</v>
      </c>
      <c r="X29" s="26">
        <f>P21</f>
        <v>0.33100517999671064</v>
      </c>
      <c r="Z29" s="24" t="s">
        <v>66</v>
      </c>
    </row>
    <row r="30" spans="1:26" ht="17.5" x14ac:dyDescent="0.45">
      <c r="A30" s="1" t="s">
        <v>65</v>
      </c>
      <c r="B30" s="20">
        <v>10.8</v>
      </c>
      <c r="C30" s="19">
        <v>5.6</v>
      </c>
      <c r="D30" s="18">
        <v>91.372477335833381</v>
      </c>
      <c r="E30" s="17">
        <v>302.39999999999998</v>
      </c>
      <c r="F30" s="16">
        <v>245.38379506214562</v>
      </c>
      <c r="G30" s="15">
        <v>1.32</v>
      </c>
      <c r="H30" s="14">
        <v>27.1</v>
      </c>
      <c r="I30" s="13">
        <v>3.3</v>
      </c>
      <c r="J30" s="12">
        <v>49693</v>
      </c>
      <c r="L30" t="s">
        <v>26</v>
      </c>
      <c r="M30" s="26">
        <f>(M19-M18*M17)/(SQRT(1-M18^2)*SQRT(1-M17^2))</f>
        <v>0.13503030791467574</v>
      </c>
      <c r="V30" t="s">
        <v>64</v>
      </c>
      <c r="W30" t="s">
        <v>63</v>
      </c>
      <c r="X30" s="23">
        <f>P19</f>
        <v>1.254673991253131E-2</v>
      </c>
      <c r="Z30" s="24" t="s">
        <v>62</v>
      </c>
    </row>
    <row r="31" spans="1:26" ht="17.5" x14ac:dyDescent="0.45">
      <c r="A31" s="1" t="s">
        <v>61</v>
      </c>
      <c r="B31" s="20">
        <v>11.3</v>
      </c>
      <c r="C31" s="19">
        <v>6.4</v>
      </c>
      <c r="D31" s="18">
        <v>80.891227371165002</v>
      </c>
      <c r="E31" s="17">
        <v>750.6</v>
      </c>
      <c r="F31" s="16">
        <v>187.75857911072276</v>
      </c>
      <c r="G31" s="15">
        <v>1.68</v>
      </c>
      <c r="H31" s="14">
        <v>21.9</v>
      </c>
      <c r="I31" s="13">
        <v>6.7</v>
      </c>
      <c r="J31" s="12">
        <v>56361</v>
      </c>
      <c r="L31" t="s">
        <v>22</v>
      </c>
      <c r="M31" s="23">
        <f>(M19-M18*M17)/SQRT(1-M17^2)</f>
        <v>0.11146498480858076</v>
      </c>
      <c r="V31" t="s">
        <v>60</v>
      </c>
      <c r="W31" t="s">
        <v>42</v>
      </c>
      <c r="X31" s="23">
        <f>P18</f>
        <v>0.3185807371583334</v>
      </c>
      <c r="Z31" s="24" t="s">
        <v>59</v>
      </c>
    </row>
    <row r="32" spans="1:26" ht="16.5" x14ac:dyDescent="0.45">
      <c r="A32" s="1" t="s">
        <v>58</v>
      </c>
      <c r="B32" s="20">
        <v>7.6</v>
      </c>
      <c r="C32" s="19">
        <v>6.1</v>
      </c>
      <c r="D32" s="18">
        <v>95.487186970145373</v>
      </c>
      <c r="E32" s="17">
        <v>137.30000000000001</v>
      </c>
      <c r="F32" s="16">
        <v>274.87014728833395</v>
      </c>
      <c r="G32" s="15">
        <v>0.96</v>
      </c>
      <c r="H32" s="14">
        <v>33.299999999999997</v>
      </c>
      <c r="I32" s="13">
        <v>3.8</v>
      </c>
      <c r="J32" s="12">
        <v>63731</v>
      </c>
      <c r="L32" t="s">
        <v>57</v>
      </c>
      <c r="M32" s="22">
        <f>(M18-M19*M17)/SQRT(1-M17^2)</f>
        <v>0.56432122065733026</v>
      </c>
      <c r="V32" t="s">
        <v>56</v>
      </c>
      <c r="X32" s="23">
        <f>X30+X31-X29</f>
        <v>1.2229707415406521E-4</v>
      </c>
      <c r="Z32" s="24" t="s">
        <v>55</v>
      </c>
    </row>
    <row r="33" spans="1:26" ht="17.5" x14ac:dyDescent="0.45">
      <c r="A33" s="1" t="s">
        <v>54</v>
      </c>
      <c r="B33" s="20">
        <v>8.6999999999999993</v>
      </c>
      <c r="C33" s="19">
        <v>5.5</v>
      </c>
      <c r="D33" s="18">
        <v>76.032117342828414</v>
      </c>
      <c r="E33" s="17">
        <v>329.3</v>
      </c>
      <c r="F33" s="16">
        <v>316.33654704669738</v>
      </c>
      <c r="G33" s="15">
        <v>0.95</v>
      </c>
      <c r="H33" s="14">
        <v>34.4</v>
      </c>
      <c r="I33" s="13">
        <v>5.5</v>
      </c>
      <c r="J33" s="12">
        <v>70378</v>
      </c>
      <c r="V33" t="s">
        <v>53</v>
      </c>
      <c r="W33" t="s">
        <v>50</v>
      </c>
      <c r="X33" s="23">
        <f>M31^2</f>
        <v>1.2424442838377139E-2</v>
      </c>
      <c r="Z33" s="24" t="s">
        <v>52</v>
      </c>
    </row>
    <row r="34" spans="1:26" ht="17.5" x14ac:dyDescent="0.45">
      <c r="A34" s="1" t="s">
        <v>51</v>
      </c>
      <c r="B34" s="20">
        <v>17.100000000000001</v>
      </c>
      <c r="C34" s="19">
        <v>5.8</v>
      </c>
      <c r="D34" s="18">
        <v>83.996520785584835</v>
      </c>
      <c r="E34" s="17">
        <v>664.2</v>
      </c>
      <c r="F34" s="16">
        <v>243.58557973367977</v>
      </c>
      <c r="G34" s="15">
        <v>1.54</v>
      </c>
      <c r="H34" s="14">
        <v>24.7</v>
      </c>
      <c r="I34" s="13">
        <v>4.2</v>
      </c>
      <c r="J34" s="12">
        <v>43508</v>
      </c>
      <c r="L34" t="s">
        <v>50</v>
      </c>
      <c r="M34" s="26">
        <f>M31^2</f>
        <v>1.2424442838377139E-2</v>
      </c>
      <c r="O34" t="s">
        <v>50</v>
      </c>
      <c r="P34" s="26">
        <f>M34</f>
        <v>1.2424442838377139E-2</v>
      </c>
      <c r="V34" t="s">
        <v>49</v>
      </c>
      <c r="W34" t="s">
        <v>48</v>
      </c>
      <c r="X34" s="22">
        <f>M32^2</f>
        <v>0.31845844008417923</v>
      </c>
      <c r="Z34" s="24" t="s">
        <v>47</v>
      </c>
    </row>
    <row r="35" spans="1:26" ht="17.5" x14ac:dyDescent="0.45">
      <c r="A35" s="1" t="s">
        <v>46</v>
      </c>
      <c r="B35" s="20">
        <v>13.6</v>
      </c>
      <c r="C35" s="19">
        <v>5.6</v>
      </c>
      <c r="D35" s="18">
        <v>73.422529169257928</v>
      </c>
      <c r="E35" s="17">
        <v>414.1</v>
      </c>
      <c r="F35" s="16">
        <v>395.92232685906185</v>
      </c>
      <c r="G35" s="15">
        <v>0.97</v>
      </c>
      <c r="H35" s="14">
        <v>31.9</v>
      </c>
      <c r="I35" s="13">
        <v>5.4</v>
      </c>
      <c r="J35" s="12">
        <v>56033</v>
      </c>
      <c r="L35" t="s">
        <v>45</v>
      </c>
      <c r="M35" s="23">
        <f>P21</f>
        <v>0.33100517999671064</v>
      </c>
      <c r="O35" t="s">
        <v>44</v>
      </c>
      <c r="P35" s="23">
        <f>M30^2</f>
        <v>1.8233184055532141E-2</v>
      </c>
    </row>
    <row r="36" spans="1:26" ht="17.5" x14ac:dyDescent="0.45">
      <c r="A36" s="1" t="s">
        <v>43</v>
      </c>
      <c r="B36" s="20">
        <v>14.6</v>
      </c>
      <c r="C36" s="19">
        <v>8.1</v>
      </c>
      <c r="D36" s="18">
        <v>73.937344387272134</v>
      </c>
      <c r="E36" s="17">
        <v>466.4</v>
      </c>
      <c r="F36" s="16">
        <v>254.23614464440675</v>
      </c>
      <c r="G36" s="15">
        <v>1.62</v>
      </c>
      <c r="H36" s="14">
        <v>26.1</v>
      </c>
      <c r="I36" s="13">
        <v>6.3</v>
      </c>
      <c r="J36" s="12">
        <v>46549</v>
      </c>
      <c r="L36" t="s">
        <v>42</v>
      </c>
      <c r="M36" s="22">
        <f>P18</f>
        <v>0.3185807371583334</v>
      </c>
      <c r="O36" t="s">
        <v>41</v>
      </c>
      <c r="P36" s="22">
        <f>1-M36</f>
        <v>0.68141926284166665</v>
      </c>
      <c r="V36" t="s">
        <v>40</v>
      </c>
      <c r="W36" t="s">
        <v>39</v>
      </c>
      <c r="X36" s="26">
        <f>1-X29</f>
        <v>0.66899482000328936</v>
      </c>
      <c r="Z36" s="24" t="s">
        <v>38</v>
      </c>
    </row>
    <row r="37" spans="1:26" ht="17.5" x14ac:dyDescent="0.45">
      <c r="A37" s="1" t="s">
        <v>37</v>
      </c>
      <c r="B37" s="21">
        <v>12</v>
      </c>
      <c r="C37" s="19">
        <v>5.8</v>
      </c>
      <c r="D37" s="18">
        <v>91.393509706444945</v>
      </c>
      <c r="E37" s="17">
        <v>142.4</v>
      </c>
      <c r="F37" s="16">
        <v>244.39414081115655</v>
      </c>
      <c r="G37" s="15">
        <v>1.42</v>
      </c>
      <c r="H37" s="14">
        <v>26.9</v>
      </c>
      <c r="I37" s="13">
        <v>3.2</v>
      </c>
      <c r="J37" s="12">
        <v>45685</v>
      </c>
      <c r="V37" t="s">
        <v>36</v>
      </c>
      <c r="W37" t="s">
        <v>35</v>
      </c>
      <c r="X37" s="23">
        <f>X33/(X33+X36)</f>
        <v>1.8233184055532141E-2</v>
      </c>
      <c r="Z37" s="24" t="s">
        <v>34</v>
      </c>
    </row>
    <row r="38" spans="1:26" ht="17.5" x14ac:dyDescent="0.45">
      <c r="A38" s="1" t="s">
        <v>33</v>
      </c>
      <c r="B38" s="20">
        <v>13.4</v>
      </c>
      <c r="C38" s="19">
        <v>7.8</v>
      </c>
      <c r="D38" s="18">
        <v>84.764237226305966</v>
      </c>
      <c r="E38" s="17">
        <v>343.2</v>
      </c>
      <c r="F38" s="16">
        <v>266.73599566322036</v>
      </c>
      <c r="G38" s="15">
        <v>1.1399999999999999</v>
      </c>
      <c r="H38" s="14">
        <v>24.1</v>
      </c>
      <c r="I38" s="13">
        <v>6.5</v>
      </c>
      <c r="J38" s="12">
        <v>47988</v>
      </c>
      <c r="L38" t="s">
        <v>32</v>
      </c>
      <c r="V38" t="s">
        <v>31</v>
      </c>
      <c r="W38" t="s">
        <v>30</v>
      </c>
      <c r="X38" s="22">
        <f>X34/(X34+X36)</f>
        <v>0.3225048242343847</v>
      </c>
      <c r="Z38" s="24" t="s">
        <v>29</v>
      </c>
    </row>
    <row r="39" spans="1:26" x14ac:dyDescent="0.35">
      <c r="A39" s="1" t="s">
        <v>28</v>
      </c>
      <c r="B39" s="20">
        <v>15.9</v>
      </c>
      <c r="C39" s="19">
        <v>8</v>
      </c>
      <c r="D39" s="18">
        <v>78.141238608693655</v>
      </c>
      <c r="E39" s="17">
        <v>499.6</v>
      </c>
      <c r="F39" s="16">
        <v>173.49741125787563</v>
      </c>
      <c r="G39" s="15">
        <v>1.58</v>
      </c>
      <c r="H39" s="14">
        <v>22.2</v>
      </c>
      <c r="I39" s="13">
        <v>3.8</v>
      </c>
      <c r="J39" s="12">
        <v>42822</v>
      </c>
    </row>
    <row r="40" spans="1:26" ht="16.5" x14ac:dyDescent="0.45">
      <c r="A40" s="1" t="s">
        <v>27</v>
      </c>
      <c r="B40" s="20">
        <v>13.6</v>
      </c>
      <c r="C40" s="19">
        <v>5.5</v>
      </c>
      <c r="D40" s="18">
        <v>90.140446325387984</v>
      </c>
      <c r="E40" s="17">
        <v>287.60000000000002</v>
      </c>
      <c r="F40" s="16">
        <v>274.47103491347588</v>
      </c>
      <c r="G40" s="15">
        <v>1.31</v>
      </c>
      <c r="H40" s="14">
        <v>28.1</v>
      </c>
      <c r="I40" s="13">
        <v>6.4</v>
      </c>
      <c r="J40" s="12">
        <v>50169</v>
      </c>
      <c r="L40" t="s">
        <v>26</v>
      </c>
      <c r="M40" s="26" t="e">
        <f ca="1">PART_CORREL(B4:B53,D4:D53,C4:C53)</f>
        <v>#NAME?</v>
      </c>
      <c r="W40" t="s">
        <v>25</v>
      </c>
      <c r="X40" s="25">
        <f>SQRT(X38)</f>
        <v>0.5678950820656794</v>
      </c>
      <c r="Z40" s="24" t="s">
        <v>24</v>
      </c>
    </row>
    <row r="41" spans="1:26" ht="16.5" x14ac:dyDescent="0.45">
      <c r="A41" s="1" t="s">
        <v>23</v>
      </c>
      <c r="B41" s="20">
        <v>12.1</v>
      </c>
      <c r="C41" s="19">
        <v>7.6</v>
      </c>
      <c r="D41" s="18">
        <v>85.424563507935517</v>
      </c>
      <c r="E41" s="17">
        <v>416.5</v>
      </c>
      <c r="F41" s="16">
        <v>305.34793674360481</v>
      </c>
      <c r="G41" s="15">
        <v>1.37</v>
      </c>
      <c r="H41" s="14">
        <v>26.3</v>
      </c>
      <c r="I41" s="13">
        <v>5.4</v>
      </c>
      <c r="J41" s="12">
        <v>50713</v>
      </c>
      <c r="L41" t="s">
        <v>22</v>
      </c>
      <c r="M41" s="23" t="e">
        <f ca="1">SEMIPART_CORREL(B4:B53,D4:D53,C4:C53)</f>
        <v>#NAME?</v>
      </c>
    </row>
    <row r="42" spans="1:26" ht="16.5" x14ac:dyDescent="0.45">
      <c r="A42" s="1" t="s">
        <v>21</v>
      </c>
      <c r="B42" s="20">
        <v>11.7</v>
      </c>
      <c r="C42" s="19">
        <v>6.1</v>
      </c>
      <c r="D42" s="18">
        <v>88.483880668602993</v>
      </c>
      <c r="E42" s="17">
        <v>227.3</v>
      </c>
      <c r="F42" s="16">
        <v>375.54503881739873</v>
      </c>
      <c r="G42" s="15">
        <v>0.8</v>
      </c>
      <c r="H42" s="14">
        <v>30</v>
      </c>
      <c r="I42" s="13">
        <v>7.8</v>
      </c>
      <c r="J42" s="12">
        <v>55701</v>
      </c>
      <c r="L42" t="s">
        <v>20</v>
      </c>
      <c r="M42" s="22" t="b">
        <f ca="1">_xll.MCORREL(B4:B53,D4:D53,C4:C53)</f>
        <v>0</v>
      </c>
    </row>
    <row r="43" spans="1:26" x14ac:dyDescent="0.35">
      <c r="A43" s="1" t="s">
        <v>19</v>
      </c>
      <c r="B43" s="20">
        <v>15.7</v>
      </c>
      <c r="C43" s="19">
        <v>8.4</v>
      </c>
      <c r="D43" s="18">
        <v>68.748136077503446</v>
      </c>
      <c r="E43" s="17">
        <v>788.3</v>
      </c>
      <c r="F43" s="16">
        <v>229.78882221083092</v>
      </c>
      <c r="G43" s="15">
        <v>2.09</v>
      </c>
      <c r="H43" s="14">
        <v>23.7</v>
      </c>
      <c r="I43" s="13">
        <v>6.9</v>
      </c>
      <c r="J43" s="12">
        <v>44625</v>
      </c>
    </row>
    <row r="44" spans="1:26" x14ac:dyDescent="0.35">
      <c r="A44" s="1" t="s">
        <v>18</v>
      </c>
      <c r="B44" s="20">
        <v>12.5</v>
      </c>
      <c r="C44" s="19">
        <v>6.9</v>
      </c>
      <c r="D44" s="18">
        <v>88.189790025789804</v>
      </c>
      <c r="E44" s="17">
        <v>169.2</v>
      </c>
      <c r="F44" s="16">
        <v>219.05543497522274</v>
      </c>
      <c r="G44" s="15">
        <v>1.62</v>
      </c>
      <c r="H44" s="14">
        <v>25.1</v>
      </c>
      <c r="I44" s="13">
        <v>3</v>
      </c>
      <c r="J44" s="12">
        <v>46032</v>
      </c>
    </row>
    <row r="45" spans="1:26" x14ac:dyDescent="0.35">
      <c r="A45" s="1" t="s">
        <v>17</v>
      </c>
      <c r="B45" s="20">
        <v>15.5</v>
      </c>
      <c r="C45" s="19">
        <v>8.6999999999999993</v>
      </c>
      <c r="D45" s="18">
        <v>80.371971305033981</v>
      </c>
      <c r="E45" s="17">
        <v>753.3</v>
      </c>
      <c r="F45" s="16">
        <v>263.55007776727581</v>
      </c>
      <c r="G45" s="15">
        <v>1.7</v>
      </c>
      <c r="H45" s="14">
        <v>22.9</v>
      </c>
      <c r="I45" s="13">
        <v>6.4</v>
      </c>
      <c r="J45" s="12">
        <v>43614</v>
      </c>
    </row>
    <row r="46" spans="1:26" x14ac:dyDescent="0.35">
      <c r="A46" s="1" t="s">
        <v>16</v>
      </c>
      <c r="B46" s="20">
        <v>15.8</v>
      </c>
      <c r="C46" s="19">
        <v>6.2</v>
      </c>
      <c r="D46" s="18">
        <v>82.402677784750395</v>
      </c>
      <c r="E46" s="17">
        <v>510.6</v>
      </c>
      <c r="F46" s="16">
        <v>214.23090434296537</v>
      </c>
      <c r="G46" s="15">
        <v>1.38</v>
      </c>
      <c r="H46" s="14">
        <v>25.3</v>
      </c>
      <c r="I46" s="13">
        <v>4.9000000000000004</v>
      </c>
      <c r="J46" s="12">
        <v>50043</v>
      </c>
    </row>
    <row r="47" spans="1:26" x14ac:dyDescent="0.35">
      <c r="A47" s="1" t="s">
        <v>15</v>
      </c>
      <c r="B47" s="20">
        <v>9.6</v>
      </c>
      <c r="C47" s="19">
        <v>5.0999999999999996</v>
      </c>
      <c r="D47" s="18">
        <v>92.915461931338129</v>
      </c>
      <c r="E47" s="17">
        <v>234.8</v>
      </c>
      <c r="F47" s="16">
        <v>208.06129808818156</v>
      </c>
      <c r="G47" s="15">
        <v>1.1100000000000001</v>
      </c>
      <c r="H47" s="14">
        <v>29.1</v>
      </c>
      <c r="I47" s="13">
        <v>3.4</v>
      </c>
      <c r="J47" s="12">
        <v>56633</v>
      </c>
    </row>
    <row r="48" spans="1:26" x14ac:dyDescent="0.35">
      <c r="A48" s="1" t="s">
        <v>14</v>
      </c>
      <c r="B48" s="20">
        <v>10.6</v>
      </c>
      <c r="C48" s="19">
        <v>5.5</v>
      </c>
      <c r="D48" s="18">
        <v>96.408807764739961</v>
      </c>
      <c r="E48" s="17">
        <v>124.3</v>
      </c>
      <c r="F48" s="16">
        <v>373.74264596905664</v>
      </c>
      <c r="G48" s="15">
        <v>0.86</v>
      </c>
      <c r="H48" s="14">
        <v>32.1</v>
      </c>
      <c r="I48" s="13">
        <v>4.8</v>
      </c>
      <c r="J48" s="12">
        <v>52104</v>
      </c>
    </row>
    <row r="49" spans="1:10" x14ac:dyDescent="0.35">
      <c r="A49" s="1" t="s">
        <v>13</v>
      </c>
      <c r="B49" s="20">
        <v>10.199999999999999</v>
      </c>
      <c r="C49" s="19">
        <v>7.1</v>
      </c>
      <c r="D49" s="18">
        <v>73.031896017666924</v>
      </c>
      <c r="E49" s="17">
        <v>269.7</v>
      </c>
      <c r="F49" s="16">
        <v>274.48522654578164</v>
      </c>
      <c r="G49" s="15">
        <v>1.25</v>
      </c>
      <c r="H49" s="14">
        <v>33.700000000000003</v>
      </c>
      <c r="I49" s="13">
        <v>4</v>
      </c>
      <c r="J49" s="12">
        <v>61233</v>
      </c>
    </row>
    <row r="50" spans="1:10" x14ac:dyDescent="0.35">
      <c r="A50" s="1" t="s">
        <v>12</v>
      </c>
      <c r="B50" s="20">
        <v>11.3</v>
      </c>
      <c r="C50" s="19">
        <v>4.7</v>
      </c>
      <c r="D50" s="18">
        <v>84.290902250404002</v>
      </c>
      <c r="E50" s="17">
        <v>333.1</v>
      </c>
      <c r="F50" s="16">
        <v>269.98946121651699</v>
      </c>
      <c r="G50" s="15">
        <v>1</v>
      </c>
      <c r="H50" s="14">
        <v>30.7</v>
      </c>
      <c r="I50" s="13">
        <v>5.3</v>
      </c>
      <c r="J50" s="12">
        <v>58078</v>
      </c>
    </row>
    <row r="51" spans="1:10" x14ac:dyDescent="0.35">
      <c r="A51" s="1" t="s">
        <v>11</v>
      </c>
      <c r="B51" s="21">
        <v>17</v>
      </c>
      <c r="C51" s="19">
        <v>7.4</v>
      </c>
      <c r="D51" s="18">
        <v>94.524786328554711</v>
      </c>
      <c r="E51" s="17">
        <v>275.2</v>
      </c>
      <c r="F51" s="16">
        <v>232.12047942465506</v>
      </c>
      <c r="G51" s="15">
        <v>2.1</v>
      </c>
      <c r="H51" s="14">
        <v>17.100000000000001</v>
      </c>
      <c r="I51" s="13">
        <v>4.3</v>
      </c>
      <c r="J51" s="12">
        <v>37989</v>
      </c>
    </row>
    <row r="52" spans="1:10" x14ac:dyDescent="0.35">
      <c r="A52" s="1" t="s">
        <v>10</v>
      </c>
      <c r="B52" s="20">
        <v>10.4</v>
      </c>
      <c r="C52" s="19">
        <v>6.4</v>
      </c>
      <c r="D52" s="18">
        <v>89.673695670212709</v>
      </c>
      <c r="E52" s="17">
        <v>290.89999999999998</v>
      </c>
      <c r="F52" s="16">
        <v>259.10479089348553</v>
      </c>
      <c r="G52" s="15">
        <v>1.27</v>
      </c>
      <c r="H52" s="14">
        <v>25.7</v>
      </c>
      <c r="I52" s="13">
        <v>4.7</v>
      </c>
      <c r="J52" s="12">
        <v>52094</v>
      </c>
    </row>
    <row r="53" spans="1:10" x14ac:dyDescent="0.35">
      <c r="A53" s="11" t="s">
        <v>9</v>
      </c>
      <c r="B53" s="10">
        <v>9.4</v>
      </c>
      <c r="C53" s="9">
        <v>7</v>
      </c>
      <c r="D53" s="8">
        <v>93.867286940458214</v>
      </c>
      <c r="E53" s="7">
        <v>239.3</v>
      </c>
      <c r="F53" s="6">
        <v>184.42356646510669</v>
      </c>
      <c r="G53" s="5">
        <v>1.6</v>
      </c>
      <c r="H53" s="4">
        <v>23.6</v>
      </c>
      <c r="I53" s="3">
        <v>3.1</v>
      </c>
      <c r="J53" s="2">
        <v>53207</v>
      </c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 t="s">
        <v>8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 t="s">
        <v>7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1" t="s">
        <v>6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1" t="s">
        <v>5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1" t="s">
        <v>4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 t="s">
        <v>3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 t="s">
        <v>2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 t="s">
        <v>1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 t="s">
        <v>0</v>
      </c>
      <c r="B63" s="1"/>
      <c r="C63" s="1"/>
      <c r="D63" s="1"/>
      <c r="E63" s="1"/>
      <c r="F63" s="1"/>
      <c r="G63" s="1"/>
      <c r="H63" s="1"/>
      <c r="I63" s="1"/>
      <c r="J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Mult 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2022-06-18T09:48:13Z</dcterms:created>
  <dcterms:modified xsi:type="dcterms:W3CDTF">2022-06-18T16:59:18Z</dcterms:modified>
</cp:coreProperties>
</file>