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8_{93E9E72B-BD25-4CC2-9D86-14EF0C6AFDAD}" xr6:coauthVersionLast="47" xr6:coauthVersionMax="47" xr10:uidLastSave="{00000000-0000-0000-0000-000000000000}"/>
  <bookViews>
    <workbookView xWindow="-110" yWindow="-110" windowWidth="19420" windowHeight="10300" xr2:uid="{670343F1-C99D-49D2-815C-19DDF9C373F6}"/>
  </bookViews>
  <sheets>
    <sheet name="Title" sheetId="5" r:id="rId1"/>
    <sheet name="Center" sheetId="1" r:id="rId2"/>
    <sheet name="Std" sheetId="2" r:id="rId3"/>
    <sheet name="Inter only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9" i="3" l="1"/>
  <c r="W18" i="3"/>
  <c r="Q17" i="3" a="1"/>
  <c r="Q19" i="3" s="1"/>
  <c r="K4" i="3" a="1"/>
  <c r="L6" i="3" s="1"/>
  <c r="W20" i="2"/>
  <c r="W19" i="2"/>
  <c r="W18" i="2"/>
  <c r="Q20" i="2"/>
  <c r="Q17" i="2" a="1"/>
  <c r="Q18" i="2" s="1"/>
  <c r="K4" i="2" a="1"/>
  <c r="N7" i="2" s="1"/>
  <c r="W20" i="1"/>
  <c r="W19" i="1"/>
  <c r="W18" i="1"/>
  <c r="Q17" i="1" a="1"/>
  <c r="Q17" i="1" s="1"/>
  <c r="R12" i="1" s="1"/>
  <c r="AM15" i="1" a="1"/>
  <c r="AN15" i="1" s="1"/>
  <c r="AG15" i="1" a="1"/>
  <c r="AH17" i="1" s="1"/>
  <c r="AN14" i="1"/>
  <c r="AJ14" i="1" a="1"/>
  <c r="AK17" i="1" s="1"/>
  <c r="AH14" i="1"/>
  <c r="AD14" i="1" a="1"/>
  <c r="AE14" i="1" s="1"/>
  <c r="AK5" i="1"/>
  <c r="AE5" i="1"/>
  <c r="AK4" i="1"/>
  <c r="AE4" i="1"/>
  <c r="M7" i="1"/>
  <c r="L7" i="1"/>
  <c r="K4" i="1" a="1"/>
  <c r="N7" i="1" s="1"/>
  <c r="AM17" i="1" l="1"/>
  <c r="R19" i="3"/>
  <c r="AM15" i="1"/>
  <c r="L7" i="2"/>
  <c r="AN16" i="1"/>
  <c r="R17" i="1"/>
  <c r="K4" i="2"/>
  <c r="R17" i="2"/>
  <c r="Q18" i="1"/>
  <c r="L5" i="2"/>
  <c r="R18" i="2"/>
  <c r="R18" i="1"/>
  <c r="M5" i="2"/>
  <c r="Q19" i="2"/>
  <c r="L5" i="1"/>
  <c r="M5" i="1"/>
  <c r="AM16" i="1"/>
  <c r="Q19" i="1"/>
  <c r="K6" i="2"/>
  <c r="R19" i="2"/>
  <c r="Q17" i="3"/>
  <c r="R12" i="3" s="1"/>
  <c r="AK16" i="1"/>
  <c r="M7" i="2"/>
  <c r="AJ17" i="1"/>
  <c r="AN17" i="1"/>
  <c r="AH18" i="1"/>
  <c r="AM18" i="1"/>
  <c r="R19" i="1"/>
  <c r="L4" i="2"/>
  <c r="L6" i="2"/>
  <c r="R20" i="2"/>
  <c r="N4" i="3"/>
  <c r="N6" i="3"/>
  <c r="R17" i="3"/>
  <c r="AD14" i="1"/>
  <c r="M6" i="3"/>
  <c r="L4" i="1"/>
  <c r="L6" i="1"/>
  <c r="AE15" i="1"/>
  <c r="AK14" i="1"/>
  <c r="M4" i="1"/>
  <c r="M6" i="1"/>
  <c r="AD16" i="1"/>
  <c r="AJ15" i="1"/>
  <c r="AG15" i="1"/>
  <c r="AN18" i="1"/>
  <c r="Q20" i="1"/>
  <c r="M4" i="2"/>
  <c r="M6" i="2"/>
  <c r="Q17" i="2"/>
  <c r="R12" i="2" s="1"/>
  <c r="K5" i="3"/>
  <c r="K7" i="3"/>
  <c r="Q18" i="3"/>
  <c r="M4" i="3"/>
  <c r="N6" i="1"/>
  <c r="R20" i="1"/>
  <c r="N4" i="2"/>
  <c r="N6" i="2"/>
  <c r="L5" i="3"/>
  <c r="L7" i="3"/>
  <c r="R18" i="3"/>
  <c r="K6" i="3"/>
  <c r="K4" i="1"/>
  <c r="K6" i="1"/>
  <c r="AD15" i="1"/>
  <c r="AJ14" i="1"/>
  <c r="AG18" i="1"/>
  <c r="N4" i="1"/>
  <c r="AE16" i="1"/>
  <c r="AK15" i="1"/>
  <c r="AH15" i="1"/>
  <c r="K5" i="1"/>
  <c r="K7" i="1"/>
  <c r="AD17" i="1"/>
  <c r="AJ16" i="1"/>
  <c r="AG16" i="1"/>
  <c r="K5" i="2"/>
  <c r="K7" i="2"/>
  <c r="M5" i="3"/>
  <c r="M7" i="3"/>
  <c r="AE17" i="1"/>
  <c r="AH16" i="1"/>
  <c r="N5" i="3"/>
  <c r="N7" i="3"/>
  <c r="K4" i="3"/>
  <c r="AG17" i="1"/>
  <c r="N5" i="1"/>
  <c r="N5" i="2"/>
  <c r="L4" i="3"/>
  <c r="AK3" i="1" l="1"/>
  <c r="AK12" i="1" s="1"/>
  <c r="AE3" i="1"/>
  <c r="AH13" i="1" s="1"/>
  <c r="S18" i="3"/>
  <c r="T18" i="3" s="1"/>
  <c r="U18" i="3"/>
  <c r="V18" i="3"/>
  <c r="S19" i="3"/>
  <c r="T19" i="3" s="1"/>
  <c r="U19" i="3"/>
  <c r="V19" i="3"/>
  <c r="V17" i="3"/>
  <c r="U17" i="3"/>
  <c r="S17" i="3"/>
  <c r="T17" i="3" s="1"/>
  <c r="P18" i="3" a="1"/>
  <c r="P18" i="3"/>
  <c r="P19" i="3"/>
  <c r="R14" i="3"/>
  <c r="Q14" i="3"/>
  <c r="Q13" i="3" s="1"/>
  <c r="Q12" i="3"/>
  <c r="Q8" i="3"/>
  <c r="J4" i="3" a="1"/>
  <c r="J4" i="3" s="1"/>
  <c r="J5" i="3"/>
  <c r="L3" i="3"/>
  <c r="M3" i="3"/>
  <c r="N3" i="3"/>
  <c r="K3" i="3"/>
  <c r="G5" i="3"/>
  <c r="H5" i="3"/>
  <c r="G6" i="3"/>
  <c r="H6" i="3"/>
  <c r="G7" i="3"/>
  <c r="H7" i="3"/>
  <c r="G8" i="3"/>
  <c r="H8" i="3"/>
  <c r="G9" i="3"/>
  <c r="H9" i="3"/>
  <c r="G10" i="3"/>
  <c r="H10" i="3"/>
  <c r="G11" i="3"/>
  <c r="H11" i="3"/>
  <c r="G12" i="3"/>
  <c r="H12" i="3"/>
  <c r="G13" i="3"/>
  <c r="H13" i="3"/>
  <c r="G14" i="3"/>
  <c r="H14" i="3"/>
  <c r="G15" i="3"/>
  <c r="H15" i="3"/>
  <c r="G16" i="3"/>
  <c r="H16" i="3"/>
  <c r="G17" i="3"/>
  <c r="H17" i="3"/>
  <c r="G18" i="3"/>
  <c r="H18" i="3"/>
  <c r="G19" i="3"/>
  <c r="H19" i="3"/>
  <c r="G20" i="3"/>
  <c r="H20" i="3"/>
  <c r="G21" i="3"/>
  <c r="H21" i="3"/>
  <c r="G22" i="3"/>
  <c r="H22" i="3"/>
  <c r="G23" i="3"/>
  <c r="H23" i="3"/>
  <c r="H4" i="3"/>
  <c r="G4" i="3"/>
  <c r="F4" i="3" a="1"/>
  <c r="F7" i="3" s="1"/>
  <c r="F5" i="3"/>
  <c r="F6" i="3"/>
  <c r="F12" i="3"/>
  <c r="F13" i="3"/>
  <c r="F14" i="3"/>
  <c r="F20" i="3"/>
  <c r="F21" i="3"/>
  <c r="F22" i="3"/>
  <c r="E4" i="3" a="1"/>
  <c r="E6" i="3" s="1"/>
  <c r="H3" i="3"/>
  <c r="F3" i="3"/>
  <c r="E3" i="3"/>
  <c r="AA6" i="2"/>
  <c r="AA5" i="2"/>
  <c r="AA4" i="2"/>
  <c r="Z6" i="2"/>
  <c r="Z5" i="2"/>
  <c r="Z4" i="2"/>
  <c r="Y6" i="2"/>
  <c r="Y5" i="2"/>
  <c r="Y4" i="2"/>
  <c r="S18" i="2"/>
  <c r="T18" i="2" s="1"/>
  <c r="U18" i="2"/>
  <c r="V18" i="2"/>
  <c r="S19" i="2"/>
  <c r="T19" i="2" s="1"/>
  <c r="U19" i="2"/>
  <c r="V19" i="2"/>
  <c r="S20" i="2"/>
  <c r="T20" i="2" s="1"/>
  <c r="U20" i="2"/>
  <c r="V20" i="2"/>
  <c r="V17" i="2"/>
  <c r="U17" i="2"/>
  <c r="S17" i="2"/>
  <c r="T17" i="2" s="1"/>
  <c r="P18" i="2" a="1"/>
  <c r="P20" i="2" s="1"/>
  <c r="P18" i="2"/>
  <c r="P19" i="2"/>
  <c r="R14" i="2"/>
  <c r="Q14" i="2"/>
  <c r="Q13" i="2" s="1"/>
  <c r="Q12" i="2"/>
  <c r="Q8" i="2"/>
  <c r="J4" i="2" a="1"/>
  <c r="J6" i="2" s="1"/>
  <c r="J4" i="2"/>
  <c r="J5" i="2"/>
  <c r="L3" i="2"/>
  <c r="M3" i="2"/>
  <c r="N3" i="2"/>
  <c r="K3" i="2"/>
  <c r="G5" i="2"/>
  <c r="H5" i="2"/>
  <c r="G6" i="2"/>
  <c r="H6" i="2"/>
  <c r="G7" i="2"/>
  <c r="H7" i="2"/>
  <c r="G8" i="2"/>
  <c r="H8" i="2"/>
  <c r="G9" i="2"/>
  <c r="H9" i="2"/>
  <c r="G10" i="2"/>
  <c r="H10" i="2"/>
  <c r="G11" i="2"/>
  <c r="H11" i="2"/>
  <c r="G12" i="2"/>
  <c r="H12" i="2"/>
  <c r="G13" i="2"/>
  <c r="H13" i="2"/>
  <c r="G14" i="2"/>
  <c r="H14" i="2"/>
  <c r="G15" i="2"/>
  <c r="H15" i="2"/>
  <c r="G16" i="2"/>
  <c r="H16" i="2"/>
  <c r="G17" i="2"/>
  <c r="H17" i="2"/>
  <c r="G18" i="2"/>
  <c r="H18" i="2"/>
  <c r="G19" i="2"/>
  <c r="H19" i="2"/>
  <c r="G20" i="2"/>
  <c r="H20" i="2"/>
  <c r="G21" i="2"/>
  <c r="H21" i="2"/>
  <c r="G22" i="2"/>
  <c r="H22" i="2"/>
  <c r="G23" i="2"/>
  <c r="H23" i="2"/>
  <c r="H4" i="2"/>
  <c r="G4" i="2"/>
  <c r="F4" i="2" a="1"/>
  <c r="F4" i="2" s="1"/>
  <c r="E4" i="2" a="1"/>
  <c r="E6" i="2" s="1"/>
  <c r="E4" i="2"/>
  <c r="E5" i="2"/>
  <c r="E8" i="2"/>
  <c r="E9" i="2"/>
  <c r="E11" i="2"/>
  <c r="E12" i="2"/>
  <c r="E13" i="2"/>
  <c r="E16" i="2"/>
  <c r="E17" i="2"/>
  <c r="E19" i="2"/>
  <c r="E20" i="2"/>
  <c r="E21" i="2"/>
  <c r="H3" i="2"/>
  <c r="F3" i="2"/>
  <c r="E3" i="2"/>
  <c r="AA6" i="1"/>
  <c r="AA5" i="1"/>
  <c r="AA4" i="1"/>
  <c r="Z6" i="1"/>
  <c r="Z5" i="1"/>
  <c r="Z4" i="1"/>
  <c r="Y6" i="1"/>
  <c r="Y5" i="1"/>
  <c r="Y4" i="1"/>
  <c r="Y11" i="1"/>
  <c r="Y10" i="1"/>
  <c r="S18" i="1"/>
  <c r="T18" i="1" s="1"/>
  <c r="U18" i="1"/>
  <c r="V18" i="1"/>
  <c r="S19" i="1"/>
  <c r="T19" i="1" s="1"/>
  <c r="U19" i="1"/>
  <c r="V19" i="1"/>
  <c r="S20" i="1"/>
  <c r="T20" i="1"/>
  <c r="U20" i="1"/>
  <c r="V20" i="1"/>
  <c r="V17" i="1"/>
  <c r="U17" i="1"/>
  <c r="S17" i="1"/>
  <c r="T17" i="1" s="1"/>
  <c r="P18" i="1" a="1"/>
  <c r="P20" i="1" s="1"/>
  <c r="P18" i="1"/>
  <c r="P19" i="1"/>
  <c r="R14" i="1"/>
  <c r="Q14" i="1"/>
  <c r="Q13" i="1" s="1"/>
  <c r="Q12" i="1"/>
  <c r="Q8" i="1"/>
  <c r="J4" i="1" a="1"/>
  <c r="J6" i="1" s="1"/>
  <c r="J5" i="1"/>
  <c r="L3" i="1"/>
  <c r="M3" i="1"/>
  <c r="N3" i="1"/>
  <c r="K3" i="1"/>
  <c r="G5" i="1"/>
  <c r="H5" i="1"/>
  <c r="G6" i="1"/>
  <c r="H6" i="1"/>
  <c r="G7" i="1"/>
  <c r="H7" i="1"/>
  <c r="G8" i="1"/>
  <c r="H8" i="1"/>
  <c r="G9" i="1"/>
  <c r="H9" i="1"/>
  <c r="G10" i="1"/>
  <c r="H10" i="1"/>
  <c r="G11" i="1"/>
  <c r="H11" i="1"/>
  <c r="G12" i="1"/>
  <c r="H12" i="1"/>
  <c r="G13" i="1"/>
  <c r="H13" i="1"/>
  <c r="G14" i="1"/>
  <c r="H14" i="1"/>
  <c r="G15" i="1"/>
  <c r="H15" i="1"/>
  <c r="G16" i="1"/>
  <c r="H16" i="1"/>
  <c r="G17" i="1"/>
  <c r="H17" i="1"/>
  <c r="G18" i="1"/>
  <c r="H18" i="1"/>
  <c r="G19" i="1"/>
  <c r="H19" i="1"/>
  <c r="G20" i="1"/>
  <c r="H20" i="1"/>
  <c r="G21" i="1"/>
  <c r="H21" i="1"/>
  <c r="G22" i="1"/>
  <c r="H22" i="1"/>
  <c r="G23" i="1"/>
  <c r="H23" i="1"/>
  <c r="H4" i="1"/>
  <c r="G4" i="1"/>
  <c r="F4" i="1" a="1"/>
  <c r="F6" i="1" s="1"/>
  <c r="E4" i="1" a="1"/>
  <c r="E6" i="1" s="1"/>
  <c r="H3" i="1"/>
  <c r="F3" i="1"/>
  <c r="E3" i="1"/>
  <c r="AK13" i="1" l="1"/>
  <c r="AN13" i="1"/>
  <c r="AE12" i="1"/>
  <c r="AE13" i="1" s="1"/>
  <c r="J7" i="3"/>
  <c r="J6" i="3"/>
  <c r="F18" i="3"/>
  <c r="F10" i="3"/>
  <c r="F4" i="3"/>
  <c r="F19" i="3"/>
  <c r="F11" i="3"/>
  <c r="F17" i="3"/>
  <c r="F9" i="3"/>
  <c r="F16" i="3"/>
  <c r="F8" i="3"/>
  <c r="F23" i="3"/>
  <c r="F15" i="3"/>
  <c r="E18" i="3"/>
  <c r="E10" i="3"/>
  <c r="E13" i="3"/>
  <c r="E12" i="3"/>
  <c r="E17" i="3"/>
  <c r="E9" i="3"/>
  <c r="E21" i="3"/>
  <c r="E5" i="3"/>
  <c r="E20" i="3"/>
  <c r="E4" i="3"/>
  <c r="E19" i="3"/>
  <c r="E11" i="3"/>
  <c r="E16" i="3"/>
  <c r="E8" i="3"/>
  <c r="E23" i="3"/>
  <c r="E15" i="3"/>
  <c r="E7" i="3"/>
  <c r="E22" i="3"/>
  <c r="E14" i="3"/>
  <c r="J7" i="2"/>
  <c r="F18" i="2"/>
  <c r="F10" i="2"/>
  <c r="F11" i="2"/>
  <c r="F17" i="2"/>
  <c r="F9" i="2"/>
  <c r="F19" i="2"/>
  <c r="F16" i="2"/>
  <c r="F8" i="2"/>
  <c r="F7" i="2"/>
  <c r="F22" i="2"/>
  <c r="F14" i="2"/>
  <c r="F6" i="2"/>
  <c r="F15" i="2"/>
  <c r="F21" i="2"/>
  <c r="F13" i="2"/>
  <c r="F5" i="2"/>
  <c r="F23" i="2"/>
  <c r="F20" i="2"/>
  <c r="F12" i="2"/>
  <c r="E18" i="2"/>
  <c r="E10" i="2"/>
  <c r="E23" i="2"/>
  <c r="E15" i="2"/>
  <c r="E7" i="2"/>
  <c r="E22" i="2"/>
  <c r="E14" i="2"/>
  <c r="J4" i="1"/>
  <c r="J7" i="1"/>
  <c r="F18" i="1"/>
  <c r="F10" i="1"/>
  <c r="F17" i="1"/>
  <c r="F9" i="1"/>
  <c r="F13" i="1"/>
  <c r="F12" i="1"/>
  <c r="F19" i="1"/>
  <c r="F16" i="1"/>
  <c r="F23" i="1"/>
  <c r="F15" i="1"/>
  <c r="F7" i="1"/>
  <c r="F21" i="1"/>
  <c r="F5" i="1"/>
  <c r="F20" i="1"/>
  <c r="F4" i="1"/>
  <c r="F11" i="1"/>
  <c r="F8" i="1"/>
  <c r="F22" i="1"/>
  <c r="F14" i="1"/>
  <c r="E18" i="1"/>
  <c r="E10" i="1"/>
  <c r="E21" i="1"/>
  <c r="E13" i="1"/>
  <c r="E5" i="1"/>
  <c r="E20" i="1"/>
  <c r="E12" i="1"/>
  <c r="E4" i="1"/>
  <c r="E19" i="1"/>
  <c r="E11" i="1"/>
  <c r="E17" i="1"/>
  <c r="E9" i="1"/>
  <c r="E16" i="1"/>
  <c r="E8" i="1"/>
  <c r="E23" i="1"/>
  <c r="E15" i="1"/>
  <c r="E7" i="1"/>
  <c r="E22" i="1"/>
  <c r="E14" i="1"/>
  <c r="S12" i="1" l="1"/>
  <c r="R13" i="1"/>
  <c r="T4" i="1" s="1"/>
  <c r="T5" i="1" s="1"/>
  <c r="Q5" i="1"/>
  <c r="Q6" i="1"/>
  <c r="Q4" i="1"/>
  <c r="S12" i="2"/>
  <c r="R13" i="2"/>
  <c r="T6" i="2" s="1"/>
  <c r="Q5" i="2"/>
  <c r="Q4" i="2" s="1"/>
  <c r="S12" i="3"/>
  <c r="R13" i="3"/>
  <c r="S13" i="3" s="1"/>
  <c r="Q7" i="3" s="1"/>
  <c r="Q5" i="3"/>
  <c r="Q6" i="3" s="1"/>
  <c r="Q4" i="3"/>
  <c r="T4" i="3" l="1"/>
  <c r="T5" i="3" s="1"/>
  <c r="T12" i="3"/>
  <c r="U12" i="3" s="1"/>
  <c r="V12" i="3" s="1"/>
  <c r="T6" i="3"/>
  <c r="S13" i="1"/>
  <c r="S13" i="2"/>
  <c r="Q7" i="2" s="1"/>
  <c r="T6" i="1"/>
  <c r="Q6" i="2"/>
  <c r="T4" i="2"/>
  <c r="T5" i="2" s="1"/>
  <c r="Q7" i="1" l="1"/>
  <c r="T12" i="1"/>
  <c r="U12" i="1" s="1"/>
  <c r="V12" i="1" s="1"/>
  <c r="T12" i="2"/>
  <c r="U12" i="2" s="1"/>
  <c r="V12" i="2" s="1"/>
</calcChain>
</file>

<file path=xl/sharedStrings.xml><?xml version="1.0" encoding="utf-8"?>
<sst xmlns="http://schemas.openxmlformats.org/spreadsheetml/2006/main" count="158" uniqueCount="58">
  <si>
    <t>Age</t>
  </si>
  <si>
    <t>Dexterity</t>
  </si>
  <si>
    <t>Efficiency</t>
  </si>
  <si>
    <t>Moderation Analysis</t>
  </si>
  <si>
    <t>Inter</t>
  </si>
  <si>
    <t>Correlation Array</t>
  </si>
  <si>
    <t>Regression Analysis</t>
  </si>
  <si>
    <t>OVERALL FIT</t>
  </si>
  <si>
    <t>Multiple R</t>
  </si>
  <si>
    <t>R Square</t>
  </si>
  <si>
    <t>Adjusted R Square</t>
  </si>
  <si>
    <t>Standard Error</t>
  </si>
  <si>
    <t>Observations</t>
  </si>
  <si>
    <t>AIC</t>
  </si>
  <si>
    <t>AICc</t>
  </si>
  <si>
    <t>SBC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</si>
  <si>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</si>
  <si>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</si>
  <si>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</si>
  <si>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</si>
  <si>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</si>
  <si>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</si>
  <si>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</si>
  <si>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</si>
  <si>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</si>
  <si>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</si>
  <si>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</si>
  <si>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coeff</t>
  </si>
  <si>
    <t>std err</t>
  </si>
  <si>
    <t>t stat</t>
  </si>
  <si>
    <t>lower</t>
  </si>
  <si>
    <t>upper</t>
  </si>
  <si>
    <t>vif</t>
  </si>
  <si>
    <t>Intercept</t>
  </si>
  <si>
    <t>Level Analysis</t>
  </si>
  <si>
    <t>X = -1</t>
  </si>
  <si>
    <t>X = 0</t>
  </si>
  <si>
    <t>X = 1</t>
  </si>
  <si>
    <t>M = -1</t>
  </si>
  <si>
    <t>M = 0</t>
  </si>
  <si>
    <t>M = 1</t>
  </si>
  <si>
    <t>Standard deviations</t>
  </si>
  <si>
    <t>X</t>
  </si>
  <si>
    <t>M</t>
  </si>
  <si>
    <t>Correlation Coefficients</t>
  </si>
  <si>
    <t>Age &amp; Efficiency</t>
  </si>
  <si>
    <t>Dexterity &amp; Efficiency</t>
  </si>
  <si>
    <t>Pearson</t>
  </si>
  <si>
    <t>Spearman</t>
  </si>
  <si>
    <t>Kendall</t>
  </si>
  <si>
    <t>Pearson's coeff (t test)</t>
  </si>
  <si>
    <t>Pearson's coeff (Fisher)</t>
  </si>
  <si>
    <t>Hyp rho</t>
  </si>
  <si>
    <t>Tails</t>
  </si>
  <si>
    <t>corr</t>
  </si>
  <si>
    <t>Real Statistics Using Excel</t>
  </si>
  <si>
    <t>Updated</t>
  </si>
  <si>
    <t>Copyright © 2013 - 2022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</si>
</sst>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64" fontId="0" fillId="0" borderId="0" xfId="0" applyNumberFormat="1" applyAlignment="1">
      <alignment horizontal="left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2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/>
    <xf numFmtId="2" fontId="0" fillId="0" borderId="3" xfId="0" applyNumberFormat="1" applyBorder="1"/>
    <xf numFmtId="0" fontId="0" fillId="0" borderId="0" xfId="0" applyBorder="1"/>
    <xf numFmtId="2" fontId="0" fillId="0" borderId="0" xfId="0" applyNumberFormat="1" applyBorder="1"/>
    <xf numFmtId="0" fontId="0" fillId="0" borderId="1" xfId="0" applyBorder="1"/>
    <xf numFmtId="2" fontId="0" fillId="0" borderId="1" xfId="0" applyNumberForma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" fillId="0" borderId="13" xfId="0" applyFont="1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Level Analysis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Center!$X$4</c:f>
              <c:strCache>
                <c:ptCount val="1"/>
                <c:pt idx="0">
                  <c:v>M = -1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Center!$Y$3:$AA$3</c:f>
              <c:strCache>
                <c:ptCount val="3"/>
                <c:pt idx="0">
                  <c:v>X = -1</c:v>
                </c:pt>
                <c:pt idx="1">
                  <c:v>X = 0</c:v>
                </c:pt>
                <c:pt idx="2">
                  <c:v>X = 1</c:v>
                </c:pt>
              </c:strCache>
            </c:strRef>
          </c:cat>
          <c:val>
            <c:numRef>
              <c:f>Center!$Y$4:$AA$4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89-416F-B1F5-3FE33AB352F3}"/>
            </c:ext>
          </c:extLst>
        </c:ser>
        <c:ser>
          <c:idx val="1"/>
          <c:order val="1"/>
          <c:tx>
            <c:strRef>
              <c:f>Center!$X$5</c:f>
              <c:strCache>
                <c:ptCount val="1"/>
                <c:pt idx="0">
                  <c:v>M = 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Center!$Y$5:$AA$5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89-416F-B1F5-3FE33AB352F3}"/>
            </c:ext>
          </c:extLst>
        </c:ser>
        <c:ser>
          <c:idx val="2"/>
          <c:order val="2"/>
          <c:tx>
            <c:strRef>
              <c:f>Center!$X$6</c:f>
              <c:strCache>
                <c:ptCount val="1"/>
                <c:pt idx="0">
                  <c:v>M = 1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Center!$Y$6:$AA$6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89-416F-B1F5-3FE33AB352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51188128"/>
        <c:axId val="751174816"/>
      </c:lineChart>
      <c:catAx>
        <c:axId val="75118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174816"/>
        <c:crosses val="autoZero"/>
        <c:auto val="1"/>
        <c:lblAlgn val="ctr"/>
        <c:lblOffset val="100"/>
        <c:noMultiLvlLbl val="0"/>
      </c:catAx>
      <c:valAx>
        <c:axId val="751174816"/>
        <c:scaling>
          <c:orientation val="minMax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 values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188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Level Analysis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Std!$X$4</c:f>
              <c:strCache>
                <c:ptCount val="1"/>
                <c:pt idx="0">
                  <c:v>M = -1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Std!$Y$3:$AA$3</c:f>
              <c:strCache>
                <c:ptCount val="3"/>
                <c:pt idx="0">
                  <c:v>X = -1</c:v>
                </c:pt>
                <c:pt idx="1">
                  <c:v>X = 0</c:v>
                </c:pt>
                <c:pt idx="2">
                  <c:v>X = 1</c:v>
                </c:pt>
              </c:strCache>
            </c:strRef>
          </c:cat>
          <c:val>
            <c:numRef>
              <c:f>Std!$Y$4:$AA$4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7E-4410-A9D1-00ED8E03862D}"/>
            </c:ext>
          </c:extLst>
        </c:ser>
        <c:ser>
          <c:idx val="1"/>
          <c:order val="1"/>
          <c:tx>
            <c:strRef>
              <c:f>Std!$X$5</c:f>
              <c:strCache>
                <c:ptCount val="1"/>
                <c:pt idx="0">
                  <c:v>M = 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Std!$Y$5:$AA$5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7E-4410-A9D1-00ED8E03862D}"/>
            </c:ext>
          </c:extLst>
        </c:ser>
        <c:ser>
          <c:idx val="2"/>
          <c:order val="2"/>
          <c:tx>
            <c:strRef>
              <c:f>Std!$X$6</c:f>
              <c:strCache>
                <c:ptCount val="1"/>
                <c:pt idx="0">
                  <c:v>M = 1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Std!$Y$6:$AA$6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7E-4410-A9D1-00ED8E038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5606320"/>
        <c:axId val="675609648"/>
      </c:lineChart>
      <c:catAx>
        <c:axId val="67560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5609648"/>
        <c:crosses val="autoZero"/>
        <c:auto val="1"/>
        <c:lblAlgn val="ctr"/>
        <c:lblOffset val="100"/>
        <c:noMultiLvlLbl val="0"/>
      </c:catAx>
      <c:valAx>
        <c:axId val="675609648"/>
        <c:scaling>
          <c:orientation val="minMax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 values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5606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24688</xdr:colOff>
      <xdr:row>9</xdr:row>
      <xdr:rowOff>9201</xdr:rowOff>
    </xdr:from>
    <xdr:to>
      <xdr:col>26</xdr:col>
      <xdr:colOff>328969</xdr:colOff>
      <xdr:row>23</xdr:row>
      <xdr:rowOff>146309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F928ADD-15CB-7884-8D69-3BC3E3BB0C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460375</xdr:colOff>
      <xdr:row>7</xdr:row>
      <xdr:rowOff>120650</xdr:rowOff>
    </xdr:from>
    <xdr:to>
      <xdr:col>32</xdr:col>
      <xdr:colOff>155575</xdr:colOff>
      <xdr:row>22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5BADE91-3A4C-D904-A9F3-3843DDED99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42B9C-0A12-4AD7-A813-3CBFB2B33EC4}">
  <sheetPr codeName="Sheet5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55</v>
      </c>
    </row>
    <row r="2" spans="1:2" x14ac:dyDescent="0.35">
      <c r="A2" t="s">
        <v>3</v>
      </c>
    </row>
    <row r="4" spans="1:2" x14ac:dyDescent="0.35">
      <c r="A4" t="s">
        <v>56</v>
      </c>
      <c r="B4" s="30">
        <v>44784</v>
      </c>
    </row>
    <row r="6" spans="1:2" x14ac:dyDescent="0.35">
      <c r="A6" s="31" t="s">
        <v>57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7051E-E293-476E-AFE6-67A8A489993D}">
  <sheetPr codeName="Sheet1"/>
  <dimension ref="A1:AN23"/>
  <sheetViews>
    <sheetView zoomScale="98" zoomScaleNormal="98" workbookViewId="0"/>
  </sheetViews>
  <sheetFormatPr defaultRowHeight="14.5" x14ac:dyDescent="0.35"/>
  <cols>
    <col min="1" max="1" width="8.7265625" style="4"/>
    <col min="2" max="2" width="8.7265625" style="2"/>
    <col min="3" max="3" width="6.26953125" style="3" customWidth="1"/>
    <col min="16" max="16" width="16.1796875" customWidth="1"/>
  </cols>
  <sheetData>
    <row r="1" spans="1:40" x14ac:dyDescent="0.35">
      <c r="A1" s="1"/>
      <c r="E1" t="s">
        <v>3</v>
      </c>
      <c r="J1" t="s">
        <v>5</v>
      </c>
      <c r="P1" t="s">
        <v>6</v>
      </c>
      <c r="X1" t="s">
        <v>34</v>
      </c>
      <c r="AD1" t="s">
        <v>44</v>
      </c>
      <c r="AG1" t="s">
        <v>45</v>
      </c>
      <c r="AJ1" t="s">
        <v>44</v>
      </c>
      <c r="AM1" t="s">
        <v>46</v>
      </c>
    </row>
    <row r="3" spans="1:40" ht="15" thickBot="1" x14ac:dyDescent="0.4">
      <c r="A3" s="5" t="s">
        <v>1</v>
      </c>
      <c r="B3" s="6" t="s">
        <v>2</v>
      </c>
      <c r="C3" s="7" t="s">
        <v>0</v>
      </c>
      <c r="E3" s="5" t="str">
        <f>A3</f>
        <v>Dexterity</v>
      </c>
      <c r="F3" s="7" t="str">
        <f>C3</f>
        <v>Age</v>
      </c>
      <c r="G3" s="7" t="s">
        <v>4</v>
      </c>
      <c r="H3" s="6" t="str">
        <f>B3</f>
        <v>Efficiency</v>
      </c>
      <c r="K3" s="4" t="str">
        <f>E3</f>
        <v>Dexterity</v>
      </c>
      <c r="L3" s="4" t="str">
        <f t="shared" ref="L3:N3" si="0">F3</f>
        <v>Age</v>
      </c>
      <c r="M3" s="4" t="str">
        <f t="shared" si="0"/>
        <v>Inter</v>
      </c>
      <c r="N3" s="4" t="str">
        <f t="shared" si="0"/>
        <v>Efficiency</v>
      </c>
      <c r="P3" s="25" t="s">
        <v>7</v>
      </c>
      <c r="Q3" s="25"/>
      <c r="S3" s="25"/>
      <c r="T3" s="25"/>
      <c r="Y3" s="3" t="s">
        <v>35</v>
      </c>
      <c r="Z3" s="3" t="s">
        <v>36</v>
      </c>
      <c r="AA3" s="3" t="s">
        <v>37</v>
      </c>
      <c r="AD3" t="s">
        <v>47</v>
      </c>
      <c r="AE3" s="27">
        <f>CORREL(F4:F23,H4:H23)</f>
        <v>-0.19714037423140132</v>
      </c>
      <c r="AJ3" t="s">
        <v>47</v>
      </c>
      <c r="AK3" s="27">
        <f>CORREL(E4:E23,H4:H23)</f>
        <v>0.48006863403104488</v>
      </c>
    </row>
    <row r="4" spans="1:40" ht="15" thickTop="1" x14ac:dyDescent="0.35">
      <c r="A4" s="4">
        <v>33.299999999999997</v>
      </c>
      <c r="B4" s="2">
        <v>5.81</v>
      </c>
      <c r="C4" s="3">
        <v>1</v>
      </c>
      <c r="E4" s="11">
        <f t="array" ref="E4:E23">A4:A23-AVERAGE(A4:A23)</f>
        <v>-10.730000000000011</v>
      </c>
      <c r="F4" s="11">
        <f t="array" ref="F4:F23">C4:C23-AVERAGE(C4:C23)</f>
        <v>-0.85000000000000009</v>
      </c>
      <c r="G4" s="11">
        <f>E4*F4</f>
        <v>9.1205000000000105</v>
      </c>
      <c r="H4" s="12">
        <f>B4</f>
        <v>5.81</v>
      </c>
      <c r="J4" t="str">
        <f t="array" ref="J4:J7">TRANSPOSE(K3:N3)</f>
        <v>Dexterity</v>
      </c>
      <c r="K4" s="17" t="e">
        <f t="array" aca="1" ref="K4:N7" ca="1">CORR(E4:H23)</f>
        <v>#NAME?</v>
      </c>
      <c r="L4" s="18" t="e">
        <f ca="1"/>
        <v>#NAME?</v>
      </c>
      <c r="M4" s="18" t="e">
        <f ca="1"/>
        <v>#NAME?</v>
      </c>
      <c r="N4" s="19" t="e">
        <f ca="1"/>
        <v>#NAME?</v>
      </c>
      <c r="P4" t="s">
        <v>8</v>
      </c>
      <c r="Q4" t="e">
        <f ca="1">SQRT(Q5)</f>
        <v>#NAME?</v>
      </c>
      <c r="S4" t="s">
        <v>13</v>
      </c>
      <c r="T4" t="e">
        <f ca="1">Q8*LN(R13/Q8)+2*(Q12+1)</f>
        <v>#NAME?</v>
      </c>
      <c r="X4" t="s">
        <v>38</v>
      </c>
      <c r="Y4" s="17" t="e">
        <f ca="1">Q17-Q18*Y11-Q19*Y10+Q20*Y10*Y11</f>
        <v>#NAME?</v>
      </c>
      <c r="Z4" s="18" t="e">
        <f ca="1">Q17-Q19*Y10</f>
        <v>#NAME?</v>
      </c>
      <c r="AA4" s="19" t="e">
        <f ca="1">Q17+Q18*Y11-Q19*Y10-Q20*Y10*Y11</f>
        <v>#NAME?</v>
      </c>
      <c r="AD4" t="s">
        <v>48</v>
      </c>
      <c r="AE4" s="29" t="e">
        <f ca="1">SCORREL(F4:F23,H4:H23)</f>
        <v>#NAME?</v>
      </c>
      <c r="AJ4" t="s">
        <v>48</v>
      </c>
      <c r="AK4" s="29" t="e">
        <f ca="1">SCORREL(E4:E23,H4:H23)</f>
        <v>#NAME?</v>
      </c>
    </row>
    <row r="5" spans="1:40" x14ac:dyDescent="0.35">
      <c r="A5" s="4">
        <v>27.4</v>
      </c>
      <c r="B5" s="2">
        <v>6.06</v>
      </c>
      <c r="C5" s="3">
        <v>2</v>
      </c>
      <c r="E5" s="13">
        <v>-16.63000000000001</v>
      </c>
      <c r="F5" s="13">
        <v>0.14999999999999991</v>
      </c>
      <c r="G5" s="13">
        <f t="shared" ref="G5:G23" si="1">E5*F5</f>
        <v>-2.4944999999999999</v>
      </c>
      <c r="H5" s="14">
        <f t="shared" ref="H5:H23" si="2">B5</f>
        <v>6.06</v>
      </c>
      <c r="J5" t="str">
        <v>Age</v>
      </c>
      <c r="K5" s="20" t="e">
        <f ca="1"/>
        <v>#NAME?</v>
      </c>
      <c r="L5" s="13" t="e">
        <f ca="1"/>
        <v>#NAME?</v>
      </c>
      <c r="M5" s="13" t="e">
        <f ca="1"/>
        <v>#NAME?</v>
      </c>
      <c r="N5" s="21" t="e">
        <f ca="1"/>
        <v>#NAME?</v>
      </c>
      <c r="P5" t="s">
        <v>9</v>
      </c>
      <c r="Q5" t="e">
        <f ca="1">R12/R14</f>
        <v>#NAME?</v>
      </c>
      <c r="S5" t="s">
        <v>14</v>
      </c>
      <c r="T5" t="e">
        <f ca="1">T4+2*(Q12+2)*(Q12+3)/(Q8-Q12-3)</f>
        <v>#NAME?</v>
      </c>
      <c r="X5" t="s">
        <v>39</v>
      </c>
      <c r="Y5" s="20" t="e">
        <f ca="1">Q17-Q18*Y11</f>
        <v>#NAME?</v>
      </c>
      <c r="Z5" s="13" t="e">
        <f ca="1">Q17</f>
        <v>#NAME?</v>
      </c>
      <c r="AA5" s="21" t="e">
        <f ca="1">Q17+Q18*Y11</f>
        <v>#NAME?</v>
      </c>
      <c r="AD5" t="s">
        <v>49</v>
      </c>
      <c r="AE5" s="28" t="e">
        <f ca="1">KCORREL(F4:F23,H4:H23)</f>
        <v>#NAME?</v>
      </c>
      <c r="AJ5" t="s">
        <v>49</v>
      </c>
      <c r="AK5" s="28" t="e">
        <f ca="1">KCORREL(E4:E23,H4:H23)</f>
        <v>#NAME?</v>
      </c>
    </row>
    <row r="6" spans="1:40" x14ac:dyDescent="0.35">
      <c r="A6" s="4">
        <v>38.4</v>
      </c>
      <c r="B6" s="2">
        <v>4.18</v>
      </c>
      <c r="C6" s="3">
        <v>2</v>
      </c>
      <c r="E6" s="13">
        <v>-5.6300000000000097</v>
      </c>
      <c r="F6" s="13">
        <v>0.14999999999999991</v>
      </c>
      <c r="G6" s="13">
        <f t="shared" si="1"/>
        <v>-0.84450000000000092</v>
      </c>
      <c r="H6" s="14">
        <f t="shared" si="2"/>
        <v>4.18</v>
      </c>
      <c r="J6" t="str">
        <v>Inter</v>
      </c>
      <c r="K6" s="20" t="e">
        <f ca="1"/>
        <v>#NAME?</v>
      </c>
      <c r="L6" s="13" t="e">
        <f ca="1"/>
        <v>#NAME?</v>
      </c>
      <c r="M6" s="13" t="e">
        <f ca="1"/>
        <v>#NAME?</v>
      </c>
      <c r="N6" s="21" t="e">
        <f ca="1"/>
        <v>#NAME?</v>
      </c>
      <c r="P6" t="s">
        <v>10</v>
      </c>
      <c r="Q6" t="e">
        <f ca="1">1-(1-Q5)*(Q8-1)/(Q8-Q12-1)</f>
        <v>#NAME?</v>
      </c>
      <c r="S6" s="15" t="s">
        <v>15</v>
      </c>
      <c r="T6" s="15" t="e">
        <f ca="1">Q8*LN(R13/Q8)+(Q12+1)*LN(Q8)</f>
        <v>#NAME?</v>
      </c>
      <c r="X6" t="s">
        <v>40</v>
      </c>
      <c r="Y6" s="22" t="e">
        <f ca="1">Q17-Q18*Y11+Q19*Y10-Q20*Y10*Y11</f>
        <v>#NAME?</v>
      </c>
      <c r="Z6" s="23" t="e">
        <f ca="1">Q17+Q19*Y10</f>
        <v>#NAME?</v>
      </c>
      <c r="AA6" s="24" t="e">
        <f ca="1">Q17+Q18*Y11+Q19*Y10+Q20*Y10*Y11</f>
        <v>#NAME?</v>
      </c>
    </row>
    <row r="7" spans="1:40" x14ac:dyDescent="0.35">
      <c r="A7" s="4">
        <v>24.2</v>
      </c>
      <c r="B7" s="2">
        <v>4.84</v>
      </c>
      <c r="C7" s="3">
        <v>3</v>
      </c>
      <c r="E7" s="13">
        <v>-19.830000000000009</v>
      </c>
      <c r="F7" s="13">
        <v>1.1499999999999999</v>
      </c>
      <c r="G7" s="13">
        <f t="shared" si="1"/>
        <v>-22.804500000000008</v>
      </c>
      <c r="H7" s="14">
        <f t="shared" si="2"/>
        <v>4.84</v>
      </c>
      <c r="J7" t="str">
        <v>Efficiency</v>
      </c>
      <c r="K7" s="22" t="e">
        <f ca="1"/>
        <v>#NAME?</v>
      </c>
      <c r="L7" s="23" t="e">
        <f ca="1"/>
        <v>#NAME?</v>
      </c>
      <c r="M7" s="23" t="e">
        <f ca="1"/>
        <v>#NAME?</v>
      </c>
      <c r="N7" s="24" t="e">
        <f ca="1"/>
        <v>#NAME?</v>
      </c>
      <c r="P7" t="s">
        <v>11</v>
      </c>
      <c r="Q7" t="e">
        <f ca="1">SQRT(S13)</f>
        <v>#NAME?</v>
      </c>
      <c r="AD7" t="s">
        <v>50</v>
      </c>
      <c r="AG7" t="s">
        <v>51</v>
      </c>
      <c r="AJ7" t="s">
        <v>50</v>
      </c>
      <c r="AM7" t="s">
        <v>51</v>
      </c>
    </row>
    <row r="8" spans="1:40" x14ac:dyDescent="0.35">
      <c r="A8" s="4">
        <v>29.1</v>
      </c>
      <c r="B8" s="2">
        <v>7.54</v>
      </c>
      <c r="C8" s="3">
        <v>1</v>
      </c>
      <c r="E8" s="13">
        <v>-14.930000000000007</v>
      </c>
      <c r="F8" s="13">
        <v>-0.85000000000000009</v>
      </c>
      <c r="G8" s="13">
        <f t="shared" si="1"/>
        <v>12.690500000000007</v>
      </c>
      <c r="H8" s="14">
        <f t="shared" si="2"/>
        <v>7.54</v>
      </c>
      <c r="P8" s="15" t="s">
        <v>12</v>
      </c>
      <c r="Q8" s="15">
        <f>COUNT(H4:H23)</f>
        <v>20</v>
      </c>
      <c r="X8" t="s">
        <v>41</v>
      </c>
    </row>
    <row r="9" spans="1:40" x14ac:dyDescent="0.35">
      <c r="A9" s="4">
        <v>56.4</v>
      </c>
      <c r="B9" s="2">
        <v>5.05</v>
      </c>
      <c r="C9" s="3">
        <v>1</v>
      </c>
      <c r="E9" s="13">
        <v>12.36999999999999</v>
      </c>
      <c r="F9" s="13">
        <v>-0.85000000000000009</v>
      </c>
      <c r="G9" s="13">
        <f t="shared" si="1"/>
        <v>-10.514499999999993</v>
      </c>
      <c r="H9" s="14">
        <f t="shared" si="2"/>
        <v>5.05</v>
      </c>
      <c r="AD9" t="s">
        <v>17</v>
      </c>
      <c r="AE9" s="27">
        <v>0.05</v>
      </c>
      <c r="AG9" t="s">
        <v>52</v>
      </c>
      <c r="AH9" s="27">
        <v>0</v>
      </c>
      <c r="AJ9" t="s">
        <v>17</v>
      </c>
      <c r="AK9" s="27">
        <v>0.05</v>
      </c>
      <c r="AM9" t="s">
        <v>52</v>
      </c>
      <c r="AN9" s="27">
        <v>0</v>
      </c>
    </row>
    <row r="10" spans="1:40" ht="15" thickBot="1" x14ac:dyDescent="0.4">
      <c r="A10" s="4">
        <v>30.4</v>
      </c>
      <c r="B10" s="2">
        <v>5.03</v>
      </c>
      <c r="C10" s="3">
        <v>3</v>
      </c>
      <c r="E10" s="13">
        <v>-13.63000000000001</v>
      </c>
      <c r="F10" s="13">
        <v>1.1499999999999999</v>
      </c>
      <c r="G10" s="13">
        <f t="shared" si="1"/>
        <v>-15.674500000000011</v>
      </c>
      <c r="H10" s="14">
        <f t="shared" si="2"/>
        <v>5.03</v>
      </c>
      <c r="P10" t="s">
        <v>16</v>
      </c>
      <c r="T10" s="3" t="s">
        <v>17</v>
      </c>
      <c r="U10" s="3">
        <v>0.05</v>
      </c>
      <c r="X10" t="s">
        <v>42</v>
      </c>
      <c r="Y10" s="27">
        <f>_xlfn.STDEV.S(E4:E23)</f>
        <v>14.303849316290981</v>
      </c>
      <c r="AD10" t="s">
        <v>53</v>
      </c>
      <c r="AE10" s="28">
        <v>2</v>
      </c>
      <c r="AG10" t="s">
        <v>17</v>
      </c>
      <c r="AH10" s="29">
        <v>0.05</v>
      </c>
      <c r="AJ10" t="s">
        <v>53</v>
      </c>
      <c r="AK10" s="28">
        <v>2</v>
      </c>
      <c r="AM10" t="s">
        <v>17</v>
      </c>
      <c r="AN10" s="29">
        <v>0.05</v>
      </c>
    </row>
    <row r="11" spans="1:40" ht="15" thickTop="1" x14ac:dyDescent="0.35">
      <c r="A11" s="4">
        <v>63.3</v>
      </c>
      <c r="B11" s="2">
        <v>7.45</v>
      </c>
      <c r="C11" s="3">
        <v>2</v>
      </c>
      <c r="E11" s="13">
        <v>19.269999999999989</v>
      </c>
      <c r="F11" s="13">
        <v>0.14999999999999991</v>
      </c>
      <c r="G11" s="13">
        <f t="shared" si="1"/>
        <v>2.8904999999999967</v>
      </c>
      <c r="H11" s="14">
        <f t="shared" si="2"/>
        <v>7.45</v>
      </c>
      <c r="P11" s="26"/>
      <c r="Q11" s="26" t="s">
        <v>18</v>
      </c>
      <c r="R11" s="26" t="s">
        <v>19</v>
      </c>
      <c r="S11" s="26" t="s">
        <v>20</v>
      </c>
      <c r="T11" s="26" t="s">
        <v>21</v>
      </c>
      <c r="U11" s="26" t="s">
        <v>22</v>
      </c>
      <c r="V11" s="26" t="s">
        <v>23</v>
      </c>
      <c r="X11" t="s">
        <v>43</v>
      </c>
      <c r="Y11" s="28">
        <f>_xlfn.STDEV.S(F4:F23)</f>
        <v>0.81272770088724899</v>
      </c>
      <c r="AG11" t="s">
        <v>53</v>
      </c>
      <c r="AH11" s="28">
        <v>2</v>
      </c>
      <c r="AM11" t="s">
        <v>53</v>
      </c>
      <c r="AN11" s="28">
        <v>2</v>
      </c>
    </row>
    <row r="12" spans="1:40" x14ac:dyDescent="0.35">
      <c r="A12" s="4">
        <v>64.3</v>
      </c>
      <c r="B12" s="2">
        <v>7.58</v>
      </c>
      <c r="C12" s="3">
        <v>2</v>
      </c>
      <c r="E12" s="13">
        <v>20.269999999999989</v>
      </c>
      <c r="F12" s="13">
        <v>0.14999999999999991</v>
      </c>
      <c r="G12" s="13">
        <f t="shared" si="1"/>
        <v>3.0404999999999966</v>
      </c>
      <c r="H12" s="14">
        <f t="shared" si="2"/>
        <v>7.58</v>
      </c>
      <c r="P12" t="s">
        <v>24</v>
      </c>
      <c r="Q12">
        <f>COUNT(E4:G4)</f>
        <v>3</v>
      </c>
      <c r="R12" t="e">
        <f ca="1">DEVSQ(MMULT(DEsign(E4:G23),Q17:Q20))</f>
        <v>#NAME?</v>
      </c>
      <c r="S12" t="e">
        <f ca="1">R12/Q12</f>
        <v>#NAME?</v>
      </c>
      <c r="T12" t="e">
        <f ca="1">S12/S13</f>
        <v>#NAME?</v>
      </c>
      <c r="U12" t="e">
        <f ca="1">_xlfn.F.DIST.RT(T12,Q12,Q13)</f>
        <v>#NAME?</v>
      </c>
      <c r="V12" s="3" t="e">
        <f ca="1">IF(U12&lt;U10,"yes","no")</f>
        <v>#NAME?</v>
      </c>
      <c r="AD12" t="s">
        <v>54</v>
      </c>
      <c r="AE12" s="27">
        <f>AE3</f>
        <v>-0.19714037423140132</v>
      </c>
      <c r="AJ12" t="s">
        <v>54</v>
      </c>
      <c r="AK12" s="27">
        <f>AK3</f>
        <v>0.48006863403104488</v>
      </c>
    </row>
    <row r="13" spans="1:40" x14ac:dyDescent="0.35">
      <c r="A13" s="4">
        <v>28.4</v>
      </c>
      <c r="B13" s="2">
        <v>5.3</v>
      </c>
      <c r="C13" s="3">
        <v>1</v>
      </c>
      <c r="E13" s="13">
        <v>-15.63000000000001</v>
      </c>
      <c r="F13" s="13">
        <v>-0.85000000000000009</v>
      </c>
      <c r="G13" s="13">
        <f t="shared" si="1"/>
        <v>13.28550000000001</v>
      </c>
      <c r="H13" s="14">
        <f t="shared" si="2"/>
        <v>5.3</v>
      </c>
      <c r="P13" t="s">
        <v>25</v>
      </c>
      <c r="Q13">
        <f>Q14-Q12</f>
        <v>16</v>
      </c>
      <c r="R13" t="e">
        <f ca="1">R14-R12</f>
        <v>#NAME?</v>
      </c>
      <c r="S13" t="e">
        <f ca="1">R13/Q13</f>
        <v>#NAME?</v>
      </c>
      <c r="AD13" t="s">
        <v>28</v>
      </c>
      <c r="AE13" s="29">
        <f ca="1">IFERROR(AE12/AE14,0)</f>
        <v>0</v>
      </c>
      <c r="AG13" t="s">
        <v>54</v>
      </c>
      <c r="AH13" s="27">
        <f>AE3</f>
        <v>-0.19714037423140132</v>
      </c>
      <c r="AJ13" t="s">
        <v>28</v>
      </c>
      <c r="AK13" s="29">
        <f ca="1">IFERROR(AK12/AK14,0)</f>
        <v>0</v>
      </c>
      <c r="AM13" t="s">
        <v>54</v>
      </c>
      <c r="AN13" s="27">
        <f>AK3</f>
        <v>0.48006863403104488</v>
      </c>
    </row>
    <row r="14" spans="1:40" x14ac:dyDescent="0.35">
      <c r="A14" s="4">
        <v>48.6</v>
      </c>
      <c r="B14" s="2">
        <v>7.12</v>
      </c>
      <c r="C14" s="3">
        <v>2</v>
      </c>
      <c r="E14" s="13">
        <v>4.5699999999999932</v>
      </c>
      <c r="F14" s="13">
        <v>0.14999999999999991</v>
      </c>
      <c r="G14" s="13">
        <f t="shared" si="1"/>
        <v>0.68549999999999855</v>
      </c>
      <c r="H14" s="14">
        <f t="shared" si="2"/>
        <v>7.12</v>
      </c>
      <c r="P14" s="15" t="s">
        <v>26</v>
      </c>
      <c r="Q14" s="15">
        <f>Q8-1</f>
        <v>19</v>
      </c>
      <c r="R14" s="15">
        <f>DEVSQ(H4:H23)</f>
        <v>20.796156949999997</v>
      </c>
      <c r="S14" s="15"/>
      <c r="T14" s="15"/>
      <c r="U14" s="15"/>
      <c r="V14" s="15"/>
      <c r="AD14" t="e">
        <f t="array" aca="1" ref="AD14:AE17" ca="1">CorrelTTest(F4:F23,H4:H23,AE9,TRUE,AE10)</f>
        <v>#NAME?</v>
      </c>
      <c r="AE14" s="29" t="e">
        <f ca="1"/>
        <v>#NAME?</v>
      </c>
      <c r="AG14" t="s">
        <v>28</v>
      </c>
      <c r="AH14" s="29" t="e">
        <f ca="1">1/SQRT(CountPairs(F4:F23,H4:H23,FALSE)-1)</f>
        <v>#NAME?</v>
      </c>
      <c r="AJ14" t="e">
        <f t="array" aca="1" ref="AJ14:AK17" ca="1">CorrelTTest(E4:E23,H4:H23,AK9,TRUE,AK10)</f>
        <v>#NAME?</v>
      </c>
      <c r="AK14" s="29" t="e">
        <f ca="1"/>
        <v>#NAME?</v>
      </c>
      <c r="AM14" t="s">
        <v>28</v>
      </c>
      <c r="AN14" s="29" t="e">
        <f ca="1">1/SQRT(CountPairs(E4:E23,H4:H23,FALSE)-1)</f>
        <v>#NAME?</v>
      </c>
    </row>
    <row r="15" spans="1:40" ht="15" thickBot="1" x14ac:dyDescent="0.4">
      <c r="A15" s="4">
        <v>53.7</v>
      </c>
      <c r="B15" s="2">
        <v>7.02</v>
      </c>
      <c r="C15" s="3">
        <v>3</v>
      </c>
      <c r="E15" s="13">
        <v>9.6699999999999946</v>
      </c>
      <c r="F15" s="13">
        <v>1.1499999999999999</v>
      </c>
      <c r="G15" s="13">
        <f t="shared" si="1"/>
        <v>11.120499999999993</v>
      </c>
      <c r="H15" s="14">
        <f t="shared" si="2"/>
        <v>7.02</v>
      </c>
      <c r="AD15" t="e">
        <f ca="1"/>
        <v>#NAME?</v>
      </c>
      <c r="AE15" s="29" t="e">
        <f ca="1"/>
        <v>#NAME?</v>
      </c>
      <c r="AG15" t="e">
        <f t="array" aca="1" ref="AG15:AH18" ca="1">CorrelTest(F4:F23,H4:H23,AH9,AH10,TRUE,AE10)</f>
        <v>#NAME?</v>
      </c>
      <c r="AH15" s="29" t="e">
        <f ca="1"/>
        <v>#NAME?</v>
      </c>
      <c r="AJ15" t="e">
        <f ca="1"/>
        <v>#NAME?</v>
      </c>
      <c r="AK15" s="29" t="e">
        <f ca="1"/>
        <v>#NAME?</v>
      </c>
      <c r="AM15" t="e">
        <f t="array" aca="1" ref="AM15:AN18" ca="1">CorrelTest(E4:E23,H4:H23,AN9,AN10,TRUE,AK10)</f>
        <v>#NAME?</v>
      </c>
      <c r="AN15" s="29" t="e">
        <f ca="1"/>
        <v>#NAME?</v>
      </c>
    </row>
    <row r="16" spans="1:40" ht="15" thickTop="1" x14ac:dyDescent="0.35">
      <c r="A16" s="4">
        <v>43.1</v>
      </c>
      <c r="B16" s="2">
        <v>6.7</v>
      </c>
      <c r="C16" s="3">
        <v>2</v>
      </c>
      <c r="E16" s="13">
        <v>-0.93000000000000682</v>
      </c>
      <c r="F16" s="13">
        <v>0.14999999999999991</v>
      </c>
      <c r="G16" s="13">
        <f t="shared" si="1"/>
        <v>-0.13950000000000093</v>
      </c>
      <c r="H16" s="14">
        <f t="shared" si="2"/>
        <v>6.7</v>
      </c>
      <c r="P16" s="26"/>
      <c r="Q16" s="26" t="s">
        <v>27</v>
      </c>
      <c r="R16" s="26" t="s">
        <v>28</v>
      </c>
      <c r="S16" s="26" t="s">
        <v>29</v>
      </c>
      <c r="T16" s="26" t="s">
        <v>22</v>
      </c>
      <c r="U16" s="26" t="s">
        <v>30</v>
      </c>
      <c r="V16" s="26" t="s">
        <v>31</v>
      </c>
      <c r="W16" s="26" t="s">
        <v>32</v>
      </c>
      <c r="AD16" t="e">
        <f ca="1"/>
        <v>#NAME?</v>
      </c>
      <c r="AE16" s="29" t="e">
        <f ca="1"/>
        <v>#NAME?</v>
      </c>
      <c r="AG16" t="e">
        <f ca="1"/>
        <v>#NAME?</v>
      </c>
      <c r="AH16" s="29" t="e">
        <f ca="1"/>
        <v>#NAME?</v>
      </c>
      <c r="AJ16" t="e">
        <f ca="1"/>
        <v>#NAME?</v>
      </c>
      <c r="AK16" s="29" t="e">
        <f ca="1"/>
        <v>#NAME?</v>
      </c>
      <c r="AM16" t="e">
        <f ca="1"/>
        <v>#NAME?</v>
      </c>
      <c r="AN16" s="29" t="e">
        <f ca="1"/>
        <v>#NAME?</v>
      </c>
    </row>
    <row r="17" spans="1:40" x14ac:dyDescent="0.35">
      <c r="A17" s="4">
        <v>33.200000000000003</v>
      </c>
      <c r="B17" s="2">
        <v>7.39</v>
      </c>
      <c r="C17" s="3">
        <v>1</v>
      </c>
      <c r="E17" s="13">
        <v>-10.830000000000005</v>
      </c>
      <c r="F17" s="13">
        <v>-0.85000000000000009</v>
      </c>
      <c r="G17" s="13">
        <f t="shared" si="1"/>
        <v>9.205500000000006</v>
      </c>
      <c r="H17" s="14">
        <f t="shared" si="2"/>
        <v>7.39</v>
      </c>
      <c r="P17" t="s">
        <v>33</v>
      </c>
      <c r="Q17" t="e">
        <f t="array" aca="1" ref="Q17:R20" ca="1">RegCoeff(E4:G23,H4:H23)</f>
        <v>#NAME?</v>
      </c>
      <c r="R17" t="e">
        <f ca="1"/>
        <v>#NAME?</v>
      </c>
      <c r="S17" t="e">
        <f ca="1">Q17/R17</f>
        <v>#NAME?</v>
      </c>
      <c r="T17" t="e">
        <f ca="1">_xlfn.T.DIST.2T(ABS(S17),$Q$13)</f>
        <v>#NAME?</v>
      </c>
      <c r="U17" t="e">
        <f ca="1">Q17-_xlfn.T.INV.2T(U$10,$Q$13)*R17</f>
        <v>#NAME?</v>
      </c>
      <c r="V17" t="e">
        <f ca="1">Q17+_xlfn.T.INV.2T(U$10,$Q$13)*R17</f>
        <v>#NAME?</v>
      </c>
      <c r="AD17" t="e">
        <f ca="1"/>
        <v>#NAME?</v>
      </c>
      <c r="AE17" s="28" t="e">
        <f ca="1"/>
        <v>#NAME?</v>
      </c>
      <c r="AG17" t="e">
        <f ca="1"/>
        <v>#NAME?</v>
      </c>
      <c r="AH17" s="29" t="e">
        <f ca="1"/>
        <v>#NAME?</v>
      </c>
      <c r="AJ17" t="e">
        <f ca="1"/>
        <v>#NAME?</v>
      </c>
      <c r="AK17" s="28" t="e">
        <f ca="1"/>
        <v>#NAME?</v>
      </c>
      <c r="AM17" t="e">
        <f ca="1"/>
        <v>#NAME?</v>
      </c>
      <c r="AN17" s="29" t="e">
        <f ca="1"/>
        <v>#NAME?</v>
      </c>
    </row>
    <row r="18" spans="1:40" x14ac:dyDescent="0.35">
      <c r="A18" s="4">
        <v>59.7</v>
      </c>
      <c r="B18" s="2">
        <v>6.15</v>
      </c>
      <c r="C18" s="3">
        <v>1</v>
      </c>
      <c r="E18" s="13">
        <v>15.669999999999995</v>
      </c>
      <c r="F18" s="13">
        <v>-0.85000000000000009</v>
      </c>
      <c r="G18" s="13">
        <f t="shared" si="1"/>
        <v>-13.319499999999996</v>
      </c>
      <c r="H18" s="14">
        <f t="shared" si="2"/>
        <v>6.15</v>
      </c>
      <c r="P18" t="str">
        <f t="array" ref="P18:P20">TRANSPOSE(E3:G3)</f>
        <v>Dexterity</v>
      </c>
      <c r="Q18" t="e">
        <f ca="1"/>
        <v>#NAME?</v>
      </c>
      <c r="R18" t="e">
        <f ca="1"/>
        <v>#NAME?</v>
      </c>
      <c r="S18" t="e">
        <f t="shared" ref="S18:S20" ca="1" si="3">Q18/R18</f>
        <v>#NAME?</v>
      </c>
      <c r="T18" t="e">
        <f t="shared" ref="T18:T20" ca="1" si="4">_xlfn.T.DIST.2T(ABS(S18),$Q$13)</f>
        <v>#NAME?</v>
      </c>
      <c r="U18" t="e">
        <f t="shared" ref="U18:U20" ca="1" si="5">Q18-_xlfn.T.INV.2T(U$10,$Q$13)*R18</f>
        <v>#NAME?</v>
      </c>
      <c r="V18" t="e">
        <f t="shared" ref="V18:V20" ca="1" si="6">Q18+_xlfn.T.INV.2T(U$10,$Q$13)*R18</f>
        <v>#NAME?</v>
      </c>
      <c r="W18" t="e">
        <f ca="1">VIF(E4:G23,1)</f>
        <v>#NAME?</v>
      </c>
      <c r="AG18" t="e">
        <f ca="1"/>
        <v>#NAME?</v>
      </c>
      <c r="AH18" s="28" t="e">
        <f ca="1"/>
        <v>#NAME?</v>
      </c>
      <c r="AM18" t="e">
        <f ca="1"/>
        <v>#NAME?</v>
      </c>
      <c r="AN18" s="28" t="e">
        <f ca="1"/>
        <v>#NAME?</v>
      </c>
    </row>
    <row r="19" spans="1:40" x14ac:dyDescent="0.35">
      <c r="A19" s="4">
        <v>68.900000000000006</v>
      </c>
      <c r="B19" s="2">
        <v>7.21</v>
      </c>
      <c r="C19" s="3">
        <v>1</v>
      </c>
      <c r="E19" s="13">
        <v>24.869999999999997</v>
      </c>
      <c r="F19" s="13">
        <v>-0.85000000000000009</v>
      </c>
      <c r="G19" s="13">
        <f t="shared" si="1"/>
        <v>-21.139500000000002</v>
      </c>
      <c r="H19" s="14">
        <f t="shared" si="2"/>
        <v>7.21</v>
      </c>
      <c r="P19" t="str">
        <v>Age</v>
      </c>
      <c r="Q19" t="e">
        <f ca="1"/>
        <v>#NAME?</v>
      </c>
      <c r="R19" t="e">
        <f ca="1"/>
        <v>#NAME?</v>
      </c>
      <c r="S19" t="e">
        <f t="shared" ca="1" si="3"/>
        <v>#NAME?</v>
      </c>
      <c r="T19" t="e">
        <f t="shared" ca="1" si="4"/>
        <v>#NAME?</v>
      </c>
      <c r="U19" t="e">
        <f t="shared" ca="1" si="5"/>
        <v>#NAME?</v>
      </c>
      <c r="V19" t="e">
        <f t="shared" ca="1" si="6"/>
        <v>#NAME?</v>
      </c>
      <c r="W19" t="e">
        <f ca="1">VIF(E4:G23,2)</f>
        <v>#NAME?</v>
      </c>
    </row>
    <row r="20" spans="1:40" x14ac:dyDescent="0.35">
      <c r="A20" s="4">
        <v>47.2</v>
      </c>
      <c r="B20" s="2">
        <v>5.66</v>
      </c>
      <c r="C20" s="3">
        <v>2</v>
      </c>
      <c r="E20" s="13">
        <v>3.1699999999999946</v>
      </c>
      <c r="F20" s="13">
        <v>0.14999999999999991</v>
      </c>
      <c r="G20" s="13">
        <f t="shared" si="1"/>
        <v>0.47549999999999892</v>
      </c>
      <c r="H20" s="14">
        <f t="shared" si="2"/>
        <v>5.66</v>
      </c>
      <c r="P20" s="15" t="str">
        <v>Inter</v>
      </c>
      <c r="Q20" s="15" t="e">
        <f ca="1"/>
        <v>#NAME?</v>
      </c>
      <c r="R20" s="15" t="e">
        <f ca="1"/>
        <v>#NAME?</v>
      </c>
      <c r="S20" s="15" t="e">
        <f t="shared" ca="1" si="3"/>
        <v>#NAME?</v>
      </c>
      <c r="T20" s="15" t="e">
        <f t="shared" ca="1" si="4"/>
        <v>#NAME?</v>
      </c>
      <c r="U20" s="15" t="e">
        <f t="shared" ca="1" si="5"/>
        <v>#NAME?</v>
      </c>
      <c r="V20" s="15" t="e">
        <f t="shared" ca="1" si="6"/>
        <v>#NAME?</v>
      </c>
      <c r="W20" s="15" t="e">
        <f ca="1">VIF(E4:G23,3)</f>
        <v>#NAME?</v>
      </c>
    </row>
    <row r="21" spans="1:40" x14ac:dyDescent="0.35">
      <c r="A21" s="4">
        <v>50.4</v>
      </c>
      <c r="B21" s="2">
        <v>6.95</v>
      </c>
      <c r="C21" s="3">
        <v>3</v>
      </c>
      <c r="E21" s="13">
        <v>6.3699999999999903</v>
      </c>
      <c r="F21" s="13">
        <v>1.1499999999999999</v>
      </c>
      <c r="G21" s="13">
        <f t="shared" si="1"/>
        <v>7.3254999999999884</v>
      </c>
      <c r="H21" s="14">
        <f t="shared" si="2"/>
        <v>6.95</v>
      </c>
    </row>
    <row r="22" spans="1:40" x14ac:dyDescent="0.35">
      <c r="A22" s="4">
        <v>52.7</v>
      </c>
      <c r="B22" s="2">
        <v>6.7809999999999997</v>
      </c>
      <c r="C22" s="3">
        <v>1</v>
      </c>
      <c r="E22" s="13">
        <v>8.6699999999999946</v>
      </c>
      <c r="F22" s="13">
        <v>-0.85000000000000009</v>
      </c>
      <c r="G22" s="13">
        <f t="shared" si="1"/>
        <v>-7.3694999999999959</v>
      </c>
      <c r="H22" s="14">
        <f t="shared" si="2"/>
        <v>6.7809999999999997</v>
      </c>
    </row>
    <row r="23" spans="1:40" x14ac:dyDescent="0.35">
      <c r="A23" s="8">
        <v>27.9</v>
      </c>
      <c r="B23" s="9">
        <v>5.42</v>
      </c>
      <c r="C23" s="10">
        <v>3</v>
      </c>
      <c r="E23" s="15">
        <v>-16.13000000000001</v>
      </c>
      <c r="F23" s="15">
        <v>1.1499999999999999</v>
      </c>
      <c r="G23" s="15">
        <f t="shared" si="1"/>
        <v>-18.549500000000009</v>
      </c>
      <c r="H23" s="16">
        <f t="shared" si="2"/>
        <v>5.42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3048D-CAE0-45F6-8350-B12714E1EAF0}">
  <sheetPr codeName="Sheet2"/>
  <dimension ref="A1:AA23"/>
  <sheetViews>
    <sheetView workbookViewId="0"/>
  </sheetViews>
  <sheetFormatPr defaultRowHeight="14.5" x14ac:dyDescent="0.35"/>
  <cols>
    <col min="1" max="1" width="8.7265625" style="4"/>
    <col min="2" max="2" width="8.7265625" style="2"/>
    <col min="3" max="3" width="6.26953125" style="3" customWidth="1"/>
    <col min="16" max="16" width="15.81640625" customWidth="1"/>
  </cols>
  <sheetData>
    <row r="1" spans="1:27" x14ac:dyDescent="0.35">
      <c r="A1" s="1"/>
      <c r="E1" t="s">
        <v>3</v>
      </c>
      <c r="J1" t="s">
        <v>5</v>
      </c>
      <c r="P1" t="s">
        <v>6</v>
      </c>
      <c r="X1" t="s">
        <v>34</v>
      </c>
    </row>
    <row r="3" spans="1:27" ht="15" thickBot="1" x14ac:dyDescent="0.4">
      <c r="A3" s="5" t="s">
        <v>1</v>
      </c>
      <c r="B3" s="6" t="s">
        <v>2</v>
      </c>
      <c r="C3" s="7" t="s">
        <v>0</v>
      </c>
      <c r="E3" s="5" t="str">
        <f>A3</f>
        <v>Dexterity</v>
      </c>
      <c r="F3" s="7" t="str">
        <f>C3</f>
        <v>Age</v>
      </c>
      <c r="G3" s="7" t="s">
        <v>4</v>
      </c>
      <c r="H3" s="6" t="str">
        <f>B3</f>
        <v>Efficiency</v>
      </c>
      <c r="K3" s="4" t="str">
        <f>E3</f>
        <v>Dexterity</v>
      </c>
      <c r="L3" s="4" t="str">
        <f t="shared" ref="L3:N3" si="0">F3</f>
        <v>Age</v>
      </c>
      <c r="M3" s="4" t="str">
        <f t="shared" si="0"/>
        <v>Inter</v>
      </c>
      <c r="N3" s="4" t="str">
        <f t="shared" si="0"/>
        <v>Efficiency</v>
      </c>
      <c r="P3" s="25" t="s">
        <v>7</v>
      </c>
      <c r="Q3" s="25"/>
      <c r="S3" s="25"/>
      <c r="T3" s="25"/>
      <c r="Y3" s="3" t="s">
        <v>35</v>
      </c>
      <c r="Z3" s="3" t="s">
        <v>36</v>
      </c>
      <c r="AA3" s="3" t="s">
        <v>37</v>
      </c>
    </row>
    <row r="4" spans="1:27" ht="15" thickTop="1" x14ac:dyDescent="0.35">
      <c r="A4" s="4">
        <v>33.299999999999997</v>
      </c>
      <c r="B4" s="2">
        <v>5.81</v>
      </c>
      <c r="C4" s="3">
        <v>1</v>
      </c>
      <c r="E4" s="11">
        <f t="array" ref="E4:E23">STANDARDIZE(A4:A23,AVERAGE(A4:A23),_xlfn.STDEV.S(A4:A23))</f>
        <v>-0.75014772336698055</v>
      </c>
      <c r="F4" s="11">
        <f t="array" ref="F4:F23">STANDARDIZE(C4:C23,AVERAGE(C4:C23),_xlfn.STDEV.S(C4:C23))</f>
        <v>-1.0458607465600855</v>
      </c>
      <c r="G4" s="11">
        <f>E4*F4</f>
        <v>0.7845500579909388</v>
      </c>
      <c r="H4" s="12">
        <f>B4</f>
        <v>5.81</v>
      </c>
      <c r="J4" t="str">
        <f t="array" ref="J4:J7">TRANSPOSE(K3:N3)</f>
        <v>Dexterity</v>
      </c>
      <c r="K4" s="17" t="e">
        <f t="array" aca="1" ref="K4:N7" ca="1">CORR(E4:H23)</f>
        <v>#NAME?</v>
      </c>
      <c r="L4" s="18" t="e">
        <f ca="1"/>
        <v>#NAME?</v>
      </c>
      <c r="M4" s="18" t="e">
        <f ca="1"/>
        <v>#NAME?</v>
      </c>
      <c r="N4" s="19" t="e">
        <f ca="1"/>
        <v>#NAME?</v>
      </c>
      <c r="P4" t="s">
        <v>8</v>
      </c>
      <c r="Q4" t="e">
        <f ca="1">SQRT(Q5)</f>
        <v>#NAME?</v>
      </c>
      <c r="S4" t="s">
        <v>13</v>
      </c>
      <c r="T4" t="e">
        <f ca="1">Q8*LN(R13/Q8)+2*(Q12+1)</f>
        <v>#NAME?</v>
      </c>
      <c r="X4" t="s">
        <v>38</v>
      </c>
      <c r="Y4" s="17" t="e">
        <f ca="1">Q17-Q18-Q19+Q20</f>
        <v>#NAME?</v>
      </c>
      <c r="Z4" s="18" t="e">
        <f ca="1">Q17-Q19</f>
        <v>#NAME?</v>
      </c>
      <c r="AA4" s="19" t="e">
        <f ca="1">Q17+Q18-Q19-Q20</f>
        <v>#NAME?</v>
      </c>
    </row>
    <row r="5" spans="1:27" x14ac:dyDescent="0.35">
      <c r="A5" s="4">
        <v>27.4</v>
      </c>
      <c r="B5" s="2">
        <v>6.06</v>
      </c>
      <c r="C5" s="3">
        <v>2</v>
      </c>
      <c r="E5" s="13">
        <v>-1.1626241043423002</v>
      </c>
      <c r="F5" s="13">
        <v>0.18456366115766204</v>
      </c>
      <c r="G5" s="13">
        <f t="shared" ref="G5:G23" si="1">E5*F5</f>
        <v>-0.21457816124756263</v>
      </c>
      <c r="H5" s="14">
        <f t="shared" ref="H5:H23" si="2">B5</f>
        <v>6.06</v>
      </c>
      <c r="J5" t="str">
        <v>Age</v>
      </c>
      <c r="K5" s="20" t="e">
        <f ca="1"/>
        <v>#NAME?</v>
      </c>
      <c r="L5" s="13" t="e">
        <f ca="1"/>
        <v>#NAME?</v>
      </c>
      <c r="M5" s="13" t="e">
        <f ca="1"/>
        <v>#NAME?</v>
      </c>
      <c r="N5" s="21" t="e">
        <f ca="1"/>
        <v>#NAME?</v>
      </c>
      <c r="P5" t="s">
        <v>9</v>
      </c>
      <c r="Q5" t="e">
        <f ca="1">R12/R14</f>
        <v>#NAME?</v>
      </c>
      <c r="S5" t="s">
        <v>14</v>
      </c>
      <c r="T5" t="e">
        <f ca="1">T4+2*(Q12+2)*(Q12+3)/(Q8-Q12-3)</f>
        <v>#NAME?</v>
      </c>
      <c r="X5" t="s">
        <v>39</v>
      </c>
      <c r="Y5" s="20" t="e">
        <f ca="1">Q17-Q18</f>
        <v>#NAME?</v>
      </c>
      <c r="Z5" s="13" t="e">
        <f ca="1">Q17</f>
        <v>#NAME?</v>
      </c>
      <c r="AA5" s="21" t="e">
        <f ca="1">Q17+Q18</f>
        <v>#NAME?</v>
      </c>
    </row>
    <row r="6" spans="1:27" x14ac:dyDescent="0.35">
      <c r="A6" s="4">
        <v>38.4</v>
      </c>
      <c r="B6" s="2">
        <v>4.18</v>
      </c>
      <c r="C6" s="3">
        <v>2</v>
      </c>
      <c r="E6" s="13">
        <v>-0.39360034320187359</v>
      </c>
      <c r="F6" s="13">
        <v>0.18456366115766204</v>
      </c>
      <c r="G6" s="13">
        <f t="shared" si="1"/>
        <v>-7.2644320374250088E-2</v>
      </c>
      <c r="H6" s="14">
        <f t="shared" si="2"/>
        <v>4.18</v>
      </c>
      <c r="J6" t="str">
        <v>Inter</v>
      </c>
      <c r="K6" s="20" t="e">
        <f ca="1"/>
        <v>#NAME?</v>
      </c>
      <c r="L6" s="13" t="e">
        <f ca="1"/>
        <v>#NAME?</v>
      </c>
      <c r="M6" s="13" t="e">
        <f ca="1"/>
        <v>#NAME?</v>
      </c>
      <c r="N6" s="21" t="e">
        <f ca="1"/>
        <v>#NAME?</v>
      </c>
      <c r="P6" t="s">
        <v>10</v>
      </c>
      <c r="Q6" t="e">
        <f ca="1">1-(1-Q5)*(Q8-1)/(Q8-Q12-1)</f>
        <v>#NAME?</v>
      </c>
      <c r="S6" s="15" t="s">
        <v>15</v>
      </c>
      <c r="T6" s="15" t="e">
        <f ca="1">Q8*LN(R13/Q8)+(Q12+1)*LN(Q8)</f>
        <v>#NAME?</v>
      </c>
      <c r="X6" t="s">
        <v>40</v>
      </c>
      <c r="Y6" s="22" t="e">
        <f ca="1">Q17-Q18+Q19-Q20</f>
        <v>#NAME?</v>
      </c>
      <c r="Z6" s="23" t="e">
        <f ca="1">Q17+Q19</f>
        <v>#NAME?</v>
      </c>
      <c r="AA6" s="24" t="e">
        <f ca="1">Q17+Q18+Q19+Q20</f>
        <v>#NAME?</v>
      </c>
    </row>
    <row r="7" spans="1:27" x14ac:dyDescent="0.35">
      <c r="A7" s="4">
        <v>24.2</v>
      </c>
      <c r="B7" s="2">
        <v>4.84</v>
      </c>
      <c r="C7" s="3">
        <v>3</v>
      </c>
      <c r="E7" s="13">
        <v>-1.3863401075831514</v>
      </c>
      <c r="F7" s="13">
        <v>1.4149880688754097</v>
      </c>
      <c r="G7" s="13">
        <f t="shared" si="1"/>
        <v>-1.9616547116336112</v>
      </c>
      <c r="H7" s="14">
        <f t="shared" si="2"/>
        <v>4.84</v>
      </c>
      <c r="J7" t="str">
        <v>Efficiency</v>
      </c>
      <c r="K7" s="22" t="e">
        <f ca="1"/>
        <v>#NAME?</v>
      </c>
      <c r="L7" s="23" t="e">
        <f ca="1"/>
        <v>#NAME?</v>
      </c>
      <c r="M7" s="23" t="e">
        <f ca="1"/>
        <v>#NAME?</v>
      </c>
      <c r="N7" s="24" t="e">
        <f ca="1"/>
        <v>#NAME?</v>
      </c>
      <c r="P7" t="s">
        <v>11</v>
      </c>
      <c r="Q7" t="e">
        <f ca="1">SQRT(S13)</f>
        <v>#NAME?</v>
      </c>
    </row>
    <row r="8" spans="1:27" x14ac:dyDescent="0.35">
      <c r="A8" s="4">
        <v>29.1</v>
      </c>
      <c r="B8" s="2">
        <v>7.54</v>
      </c>
      <c r="C8" s="3">
        <v>1</v>
      </c>
      <c r="E8" s="13">
        <v>-1.0437749776205978</v>
      </c>
      <c r="F8" s="13">
        <v>-1.0458607465600855</v>
      </c>
      <c r="G8" s="13">
        <f t="shared" si="1"/>
        <v>1.0916432773350149</v>
      </c>
      <c r="H8" s="14">
        <f t="shared" si="2"/>
        <v>7.54</v>
      </c>
      <c r="P8" s="15" t="s">
        <v>12</v>
      </c>
      <c r="Q8" s="15">
        <f>COUNT(H4:H23)</f>
        <v>20</v>
      </c>
    </row>
    <row r="9" spans="1:27" x14ac:dyDescent="0.35">
      <c r="A9" s="4">
        <v>56.4</v>
      </c>
      <c r="B9" s="2">
        <v>5.05</v>
      </c>
      <c r="C9" s="3">
        <v>1</v>
      </c>
      <c r="E9" s="13">
        <v>0.86480217502791545</v>
      </c>
      <c r="F9" s="13">
        <v>-1.0458607465600855</v>
      </c>
      <c r="G9" s="13">
        <f t="shared" si="1"/>
        <v>-0.90446264840148138</v>
      </c>
      <c r="H9" s="14">
        <f t="shared" si="2"/>
        <v>5.05</v>
      </c>
    </row>
    <row r="10" spans="1:27" ht="15" thickBot="1" x14ac:dyDescent="0.4">
      <c r="A10" s="4">
        <v>30.4</v>
      </c>
      <c r="B10" s="2">
        <v>5.03</v>
      </c>
      <c r="C10" s="3">
        <v>3</v>
      </c>
      <c r="E10" s="13">
        <v>-0.95289035130400201</v>
      </c>
      <c r="F10" s="13">
        <v>1.4149880688754097</v>
      </c>
      <c r="G10" s="13">
        <f t="shared" si="1"/>
        <v>-1.3483284780416607</v>
      </c>
      <c r="H10" s="14">
        <f t="shared" si="2"/>
        <v>5.03</v>
      </c>
      <c r="P10" t="s">
        <v>16</v>
      </c>
      <c r="T10" s="3" t="s">
        <v>17</v>
      </c>
      <c r="U10" s="3">
        <v>0.05</v>
      </c>
    </row>
    <row r="11" spans="1:27" ht="15" thickTop="1" x14ac:dyDescent="0.35">
      <c r="A11" s="4">
        <v>63.3</v>
      </c>
      <c r="B11" s="2">
        <v>7.45</v>
      </c>
      <c r="C11" s="3">
        <v>2</v>
      </c>
      <c r="E11" s="13">
        <v>1.3471898070160011</v>
      </c>
      <c r="F11" s="13">
        <v>0.18456366115766204</v>
      </c>
      <c r="G11" s="13">
        <f t="shared" si="1"/>
        <v>0.24864228305715735</v>
      </c>
      <c r="H11" s="14">
        <f t="shared" si="2"/>
        <v>7.45</v>
      </c>
      <c r="P11" s="26"/>
      <c r="Q11" s="26" t="s">
        <v>18</v>
      </c>
      <c r="R11" s="26" t="s">
        <v>19</v>
      </c>
      <c r="S11" s="26" t="s">
        <v>20</v>
      </c>
      <c r="T11" s="26" t="s">
        <v>21</v>
      </c>
      <c r="U11" s="26" t="s">
        <v>22</v>
      </c>
      <c r="V11" s="26" t="s">
        <v>23</v>
      </c>
    </row>
    <row r="12" spans="1:27" x14ac:dyDescent="0.35">
      <c r="A12" s="4">
        <v>64.3</v>
      </c>
      <c r="B12" s="2">
        <v>7.58</v>
      </c>
      <c r="C12" s="3">
        <v>2</v>
      </c>
      <c r="E12" s="13">
        <v>1.4171010580287671</v>
      </c>
      <c r="F12" s="13">
        <v>0.18456366115766204</v>
      </c>
      <c r="G12" s="13">
        <f t="shared" si="1"/>
        <v>0.26154535950018576</v>
      </c>
      <c r="H12" s="14">
        <f t="shared" si="2"/>
        <v>7.58</v>
      </c>
      <c r="P12" t="s">
        <v>24</v>
      </c>
      <c r="Q12">
        <f>COUNT(E4:G4)</f>
        <v>3</v>
      </c>
      <c r="R12" t="e">
        <f ca="1">DEVSQ(MMULT(DEsign(E4:G23),Q17:Q20))</f>
        <v>#NAME?</v>
      </c>
      <c r="S12" t="e">
        <f ca="1">R12/Q12</f>
        <v>#NAME?</v>
      </c>
      <c r="T12" t="e">
        <f ca="1">S12/S13</f>
        <v>#NAME?</v>
      </c>
      <c r="U12" t="e">
        <f ca="1">_xlfn.F.DIST.RT(T12,Q12,Q13)</f>
        <v>#NAME?</v>
      </c>
      <c r="V12" s="3" t="e">
        <f ca="1">IF(U12&lt;U10,"yes","no")</f>
        <v>#NAME?</v>
      </c>
    </row>
    <row r="13" spans="1:27" x14ac:dyDescent="0.35">
      <c r="A13" s="4">
        <v>28.4</v>
      </c>
      <c r="B13" s="2">
        <v>5.3</v>
      </c>
      <c r="C13" s="3">
        <v>1</v>
      </c>
      <c r="E13" s="13">
        <v>-1.0927128533295341</v>
      </c>
      <c r="F13" s="13">
        <v>-1.0458607465600855</v>
      </c>
      <c r="G13" s="13">
        <f t="shared" si="1"/>
        <v>1.1428254805590277</v>
      </c>
      <c r="H13" s="14">
        <f t="shared" si="2"/>
        <v>5.3</v>
      </c>
      <c r="P13" t="s">
        <v>25</v>
      </c>
      <c r="Q13">
        <f>Q14-Q12</f>
        <v>16</v>
      </c>
      <c r="R13" t="e">
        <f ca="1">R14-R12</f>
        <v>#NAME?</v>
      </c>
      <c r="S13" t="e">
        <f ca="1">R13/Q13</f>
        <v>#NAME?</v>
      </c>
    </row>
    <row r="14" spans="1:27" x14ac:dyDescent="0.35">
      <c r="A14" s="4">
        <v>48.6</v>
      </c>
      <c r="B14" s="2">
        <v>7.12</v>
      </c>
      <c r="C14" s="3">
        <v>2</v>
      </c>
      <c r="E14" s="13">
        <v>0.31949441712834042</v>
      </c>
      <c r="F14" s="13">
        <v>0.18456366115766204</v>
      </c>
      <c r="G14" s="13">
        <f t="shared" si="1"/>
        <v>5.8967059344639756E-2</v>
      </c>
      <c r="H14" s="14">
        <f t="shared" si="2"/>
        <v>7.12</v>
      </c>
      <c r="P14" s="15" t="s">
        <v>26</v>
      </c>
      <c r="Q14" s="15">
        <f>Q8-1</f>
        <v>19</v>
      </c>
      <c r="R14" s="15">
        <f>DEVSQ(H4:H23)</f>
        <v>20.796156949999997</v>
      </c>
      <c r="S14" s="15"/>
      <c r="T14" s="15"/>
      <c r="U14" s="15"/>
      <c r="V14" s="15"/>
    </row>
    <row r="15" spans="1:27" ht="15" thickBot="1" x14ac:dyDescent="0.4">
      <c r="A15" s="4">
        <v>53.7</v>
      </c>
      <c r="B15" s="2">
        <v>7.02</v>
      </c>
      <c r="C15" s="3">
        <v>3</v>
      </c>
      <c r="E15" s="13">
        <v>0.67604179729344738</v>
      </c>
      <c r="F15" s="13">
        <v>1.4149880688754097</v>
      </c>
      <c r="G15" s="13">
        <f t="shared" si="1"/>
        <v>0.95659107723131631</v>
      </c>
      <c r="H15" s="14">
        <f t="shared" si="2"/>
        <v>7.02</v>
      </c>
    </row>
    <row r="16" spans="1:27" ht="15" thickTop="1" x14ac:dyDescent="0.35">
      <c r="A16" s="4">
        <v>43.1</v>
      </c>
      <c r="B16" s="2">
        <v>6.7</v>
      </c>
      <c r="C16" s="3">
        <v>2</v>
      </c>
      <c r="E16" s="13">
        <v>-6.5017463441872911E-2</v>
      </c>
      <c r="F16" s="13">
        <v>0.18456366115766204</v>
      </c>
      <c r="G16" s="13">
        <f t="shared" si="1"/>
        <v>-1.1999861092016511E-2</v>
      </c>
      <c r="H16" s="14">
        <f t="shared" si="2"/>
        <v>6.7</v>
      </c>
      <c r="P16" s="26"/>
      <c r="Q16" s="26" t="s">
        <v>27</v>
      </c>
      <c r="R16" s="26" t="s">
        <v>28</v>
      </c>
      <c r="S16" s="26" t="s">
        <v>29</v>
      </c>
      <c r="T16" s="26" t="s">
        <v>22</v>
      </c>
      <c r="U16" s="26" t="s">
        <v>30</v>
      </c>
      <c r="V16" s="26" t="s">
        <v>31</v>
      </c>
      <c r="W16" s="26" t="s">
        <v>32</v>
      </c>
    </row>
    <row r="17" spans="1:23" x14ac:dyDescent="0.35">
      <c r="A17" s="4">
        <v>33.200000000000003</v>
      </c>
      <c r="B17" s="2">
        <v>7.39</v>
      </c>
      <c r="C17" s="3">
        <v>1</v>
      </c>
      <c r="E17" s="13">
        <v>-0.75713884846825674</v>
      </c>
      <c r="F17" s="13">
        <v>-1.0458607465600855</v>
      </c>
      <c r="G17" s="13">
        <f t="shared" si="1"/>
        <v>0.79186180130865447</v>
      </c>
      <c r="H17" s="14">
        <f t="shared" si="2"/>
        <v>7.39</v>
      </c>
      <c r="P17" t="s">
        <v>33</v>
      </c>
      <c r="Q17" t="e">
        <f t="array" aca="1" ref="Q17:R20" ca="1">RegCoeff(E4:G23,H4:H23)</f>
        <v>#NAME?</v>
      </c>
      <c r="R17" t="e">
        <f ca="1"/>
        <v>#NAME?</v>
      </c>
      <c r="S17" t="e">
        <f ca="1">Q17/R17</f>
        <v>#NAME?</v>
      </c>
      <c r="T17" t="e">
        <f ca="1">_xlfn.T.DIST.2T(ABS(S17),$Q$13)</f>
        <v>#NAME?</v>
      </c>
      <c r="U17" t="e">
        <f ca="1">Q17-_xlfn.T.INV.2T(U$10,$Q$13)*R17</f>
        <v>#NAME?</v>
      </c>
      <c r="V17" t="e">
        <f ca="1">Q17+_xlfn.T.INV.2T(U$10,$Q$13)*R17</f>
        <v>#NAME?</v>
      </c>
    </row>
    <row r="18" spans="1:23" x14ac:dyDescent="0.35">
      <c r="A18" s="4">
        <v>59.7</v>
      </c>
      <c r="B18" s="2">
        <v>6.15</v>
      </c>
      <c r="C18" s="3">
        <v>1</v>
      </c>
      <c r="E18" s="13">
        <v>1.0955093033700438</v>
      </c>
      <c r="F18" s="13">
        <v>-1.0458607465600855</v>
      </c>
      <c r="G18" s="13">
        <f t="shared" si="1"/>
        <v>-1.1457501778861132</v>
      </c>
      <c r="H18" s="14">
        <f t="shared" si="2"/>
        <v>6.15</v>
      </c>
      <c r="P18" t="str">
        <f t="array" ref="P18:P20">TRANSPOSE(E3:G3)</f>
        <v>Dexterity</v>
      </c>
      <c r="Q18" t="e">
        <f ca="1"/>
        <v>#NAME?</v>
      </c>
      <c r="R18" t="e">
        <f ca="1"/>
        <v>#NAME?</v>
      </c>
      <c r="S18" t="e">
        <f t="shared" ref="S18:S20" ca="1" si="3">Q18/R18</f>
        <v>#NAME?</v>
      </c>
      <c r="T18" t="e">
        <f t="shared" ref="T18:T20" ca="1" si="4">_xlfn.T.DIST.2T(ABS(S18),$Q$13)</f>
        <v>#NAME?</v>
      </c>
      <c r="U18" t="e">
        <f t="shared" ref="U18:U20" ca="1" si="5">Q18-_xlfn.T.INV.2T(U$10,$Q$13)*R18</f>
        <v>#NAME?</v>
      </c>
      <c r="V18" t="e">
        <f t="shared" ref="V18:V20" ca="1" si="6">Q18+_xlfn.T.INV.2T(U$10,$Q$13)*R18</f>
        <v>#NAME?</v>
      </c>
      <c r="W18" t="e">
        <f ca="1">VIF(E4:G23,1)</f>
        <v>#NAME?</v>
      </c>
    </row>
    <row r="19" spans="1:23" x14ac:dyDescent="0.35">
      <c r="A19" s="4">
        <v>68.900000000000006</v>
      </c>
      <c r="B19" s="2">
        <v>7.21</v>
      </c>
      <c r="C19" s="3">
        <v>1</v>
      </c>
      <c r="E19" s="13">
        <v>1.7386928126874917</v>
      </c>
      <c r="F19" s="13">
        <v>-1.0458607465600855</v>
      </c>
      <c r="G19" s="13">
        <f t="shared" si="1"/>
        <v>-1.8184305631159949</v>
      </c>
      <c r="H19" s="14">
        <f t="shared" si="2"/>
        <v>7.21</v>
      </c>
      <c r="P19" t="str">
        <v>Age</v>
      </c>
      <c r="Q19" t="e">
        <f ca="1"/>
        <v>#NAME?</v>
      </c>
      <c r="R19" t="e">
        <f ca="1"/>
        <v>#NAME?</v>
      </c>
      <c r="S19" t="e">
        <f t="shared" ca="1" si="3"/>
        <v>#NAME?</v>
      </c>
      <c r="T19" t="e">
        <f t="shared" ca="1" si="4"/>
        <v>#NAME?</v>
      </c>
      <c r="U19" t="e">
        <f t="shared" ca="1" si="5"/>
        <v>#NAME?</v>
      </c>
      <c r="V19" t="e">
        <f t="shared" ca="1" si="6"/>
        <v>#NAME?</v>
      </c>
      <c r="W19" t="e">
        <f ca="1">VIF(E4:G23,2)</f>
        <v>#NAME?</v>
      </c>
    </row>
    <row r="20" spans="1:23" x14ac:dyDescent="0.35">
      <c r="A20" s="4">
        <v>47.2</v>
      </c>
      <c r="B20" s="2">
        <v>5.66</v>
      </c>
      <c r="C20" s="3">
        <v>2</v>
      </c>
      <c r="E20" s="13">
        <v>0.22161866571046801</v>
      </c>
      <c r="F20" s="13">
        <v>0.18456366115766204</v>
      </c>
      <c r="G20" s="13">
        <f t="shared" si="1"/>
        <v>4.0902752324399994E-2</v>
      </c>
      <c r="H20" s="14">
        <f t="shared" si="2"/>
        <v>5.66</v>
      </c>
      <c r="P20" s="15" t="str">
        <v>Inter</v>
      </c>
      <c r="Q20" s="15" t="e">
        <f ca="1"/>
        <v>#NAME?</v>
      </c>
      <c r="R20" s="15" t="e">
        <f ca="1"/>
        <v>#NAME?</v>
      </c>
      <c r="S20" s="15" t="e">
        <f t="shared" ca="1" si="3"/>
        <v>#NAME?</v>
      </c>
      <c r="T20" s="15" t="e">
        <f t="shared" ca="1" si="4"/>
        <v>#NAME?</v>
      </c>
      <c r="U20" s="15" t="e">
        <f t="shared" ca="1" si="5"/>
        <v>#NAME?</v>
      </c>
      <c r="V20" s="15" t="e">
        <f t="shared" ca="1" si="6"/>
        <v>#NAME?</v>
      </c>
      <c r="W20" s="15" t="e">
        <f ca="1">VIF(E4:G23,3)</f>
        <v>#NAME?</v>
      </c>
    </row>
    <row r="21" spans="1:23" x14ac:dyDescent="0.35">
      <c r="A21" s="4">
        <v>50.4</v>
      </c>
      <c r="B21" s="2">
        <v>6.95</v>
      </c>
      <c r="C21" s="3">
        <v>3</v>
      </c>
      <c r="E21" s="13">
        <v>0.44533466895131912</v>
      </c>
      <c r="F21" s="13">
        <v>1.4149880688754097</v>
      </c>
      <c r="G21" s="13">
        <f t="shared" si="1"/>
        <v>0.63014324322269699</v>
      </c>
      <c r="H21" s="14">
        <f t="shared" si="2"/>
        <v>6.95</v>
      </c>
    </row>
    <row r="22" spans="1:23" x14ac:dyDescent="0.35">
      <c r="A22" s="4">
        <v>52.7</v>
      </c>
      <c r="B22" s="2">
        <v>6.7809999999999997</v>
      </c>
      <c r="C22" s="3">
        <v>1</v>
      </c>
      <c r="E22" s="13">
        <v>0.6061305462806813</v>
      </c>
      <c r="F22" s="13">
        <v>-1.0458607465600855</v>
      </c>
      <c r="G22" s="13">
        <f t="shared" si="1"/>
        <v>-0.63392814564598587</v>
      </c>
      <c r="H22" s="14">
        <f t="shared" si="2"/>
        <v>6.7809999999999997</v>
      </c>
    </row>
    <row r="23" spans="1:23" x14ac:dyDescent="0.35">
      <c r="A23" s="8">
        <v>27.9</v>
      </c>
      <c r="B23" s="9">
        <v>5.42</v>
      </c>
      <c r="C23" s="10">
        <v>3</v>
      </c>
      <c r="E23" s="15">
        <v>-1.1276684788359173</v>
      </c>
      <c r="F23" s="15">
        <v>1.4149880688754097</v>
      </c>
      <c r="G23" s="15">
        <f t="shared" si="1"/>
        <v>-1.5956374431997054</v>
      </c>
      <c r="H23" s="16">
        <f t="shared" si="2"/>
        <v>5.42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CC10D-DCA0-4989-92E7-DE410C5FC42E}">
  <sheetPr codeName="Sheet3"/>
  <dimension ref="A1:W23"/>
  <sheetViews>
    <sheetView workbookViewId="0"/>
  </sheetViews>
  <sheetFormatPr defaultRowHeight="14.5" x14ac:dyDescent="0.35"/>
  <cols>
    <col min="1" max="1" width="8.7265625" style="4"/>
    <col min="2" max="2" width="8.7265625" style="2"/>
    <col min="3" max="3" width="6.26953125" style="3" customWidth="1"/>
  </cols>
  <sheetData>
    <row r="1" spans="1:23" x14ac:dyDescent="0.35">
      <c r="A1" s="1"/>
      <c r="E1" t="s">
        <v>3</v>
      </c>
      <c r="J1" t="s">
        <v>5</v>
      </c>
      <c r="P1" t="s">
        <v>6</v>
      </c>
    </row>
    <row r="3" spans="1:23" ht="15" thickBot="1" x14ac:dyDescent="0.4">
      <c r="A3" s="5" t="s">
        <v>1</v>
      </c>
      <c r="B3" s="6" t="s">
        <v>2</v>
      </c>
      <c r="C3" s="7" t="s">
        <v>0</v>
      </c>
      <c r="E3" s="5" t="str">
        <f>A3</f>
        <v>Dexterity</v>
      </c>
      <c r="F3" s="7" t="str">
        <f>C3</f>
        <v>Age</v>
      </c>
      <c r="G3" s="7" t="s">
        <v>4</v>
      </c>
      <c r="H3" s="6" t="str">
        <f>B3</f>
        <v>Efficiency</v>
      </c>
      <c r="K3" s="4" t="str">
        <f>E3</f>
        <v>Dexterity</v>
      </c>
      <c r="L3" s="4" t="str">
        <f t="shared" ref="L3:N3" si="0">F3</f>
        <v>Age</v>
      </c>
      <c r="M3" s="4" t="str">
        <f t="shared" si="0"/>
        <v>Inter</v>
      </c>
      <c r="N3" s="4" t="str">
        <f t="shared" si="0"/>
        <v>Efficiency</v>
      </c>
      <c r="P3" s="25" t="s">
        <v>7</v>
      </c>
      <c r="Q3" s="25"/>
      <c r="S3" s="25"/>
      <c r="T3" s="25"/>
    </row>
    <row r="4" spans="1:23" ht="15" thickTop="1" x14ac:dyDescent="0.35">
      <c r="A4" s="4">
        <v>33.299999999999997</v>
      </c>
      <c r="B4" s="2">
        <v>5.81</v>
      </c>
      <c r="C4" s="3">
        <v>1</v>
      </c>
      <c r="E4" s="11">
        <f t="array" ref="E4:E23">STANDARDIZE(A4:A23,AVERAGE(A4:A23),_xlfn.STDEV.S(A4:A23))</f>
        <v>-0.75014772336698055</v>
      </c>
      <c r="F4" s="11">
        <f t="array" ref="F4:F23">STANDARDIZE(C4:C23,AVERAGE(C4:C23),_xlfn.STDEV.S(C4:C23))</f>
        <v>-1.0458607465600855</v>
      </c>
      <c r="G4" s="11">
        <f>E4*F4</f>
        <v>0.7845500579909388</v>
      </c>
      <c r="H4" s="12">
        <f>B4</f>
        <v>5.81</v>
      </c>
      <c r="J4" t="str">
        <f t="array" ref="J4:J7">TRANSPOSE(K3:N3)</f>
        <v>Dexterity</v>
      </c>
      <c r="K4" s="17" t="e">
        <f t="array" aca="1" ref="K4:N7" ca="1">CORR(E4:H23)</f>
        <v>#NAME?</v>
      </c>
      <c r="L4" s="18" t="e">
        <f ca="1"/>
        <v>#NAME?</v>
      </c>
      <c r="M4" s="18" t="e">
        <f ca="1"/>
        <v>#NAME?</v>
      </c>
      <c r="N4" s="19" t="e">
        <f ca="1"/>
        <v>#NAME?</v>
      </c>
      <c r="P4" t="s">
        <v>8</v>
      </c>
      <c r="Q4" t="e">
        <f ca="1">SQRT(Q5)</f>
        <v>#NAME?</v>
      </c>
      <c r="S4" t="s">
        <v>13</v>
      </c>
      <c r="T4" t="e">
        <f ca="1">Q8*LN(R13/Q8)+2*(Q12+1)</f>
        <v>#NAME?</v>
      </c>
    </row>
    <row r="5" spans="1:23" x14ac:dyDescent="0.35">
      <c r="A5" s="4">
        <v>27.4</v>
      </c>
      <c r="B5" s="2">
        <v>6.06</v>
      </c>
      <c r="C5" s="3">
        <v>2</v>
      </c>
      <c r="E5" s="13">
        <v>-1.1626241043423002</v>
      </c>
      <c r="F5" s="13">
        <v>0.18456366115766204</v>
      </c>
      <c r="G5" s="13">
        <f t="shared" ref="G5:G23" si="1">E5*F5</f>
        <v>-0.21457816124756263</v>
      </c>
      <c r="H5" s="14">
        <f t="shared" ref="H5:H23" si="2">B5</f>
        <v>6.06</v>
      </c>
      <c r="J5" t="str">
        <v>Age</v>
      </c>
      <c r="K5" s="20" t="e">
        <f ca="1"/>
        <v>#NAME?</v>
      </c>
      <c r="L5" s="13" t="e">
        <f ca="1"/>
        <v>#NAME?</v>
      </c>
      <c r="M5" s="13" t="e">
        <f ca="1"/>
        <v>#NAME?</v>
      </c>
      <c r="N5" s="21" t="e">
        <f ca="1"/>
        <v>#NAME?</v>
      </c>
      <c r="P5" t="s">
        <v>9</v>
      </c>
      <c r="Q5" t="e">
        <f ca="1">R12/R14</f>
        <v>#NAME?</v>
      </c>
      <c r="S5" t="s">
        <v>14</v>
      </c>
      <c r="T5" t="e">
        <f ca="1">T4+2*(Q12+2)*(Q12+3)/(Q8-Q12-3)</f>
        <v>#NAME?</v>
      </c>
    </row>
    <row r="6" spans="1:23" x14ac:dyDescent="0.35">
      <c r="A6" s="4">
        <v>38.4</v>
      </c>
      <c r="B6" s="2">
        <v>4.18</v>
      </c>
      <c r="C6" s="3">
        <v>2</v>
      </c>
      <c r="E6" s="13">
        <v>-0.39360034320187359</v>
      </c>
      <c r="F6" s="13">
        <v>0.18456366115766204</v>
      </c>
      <c r="G6" s="13">
        <f t="shared" si="1"/>
        <v>-7.2644320374250088E-2</v>
      </c>
      <c r="H6" s="14">
        <f t="shared" si="2"/>
        <v>4.18</v>
      </c>
      <c r="J6" t="str">
        <v>Inter</v>
      </c>
      <c r="K6" s="20" t="e">
        <f ca="1"/>
        <v>#NAME?</v>
      </c>
      <c r="L6" s="13" t="e">
        <f ca="1"/>
        <v>#NAME?</v>
      </c>
      <c r="M6" s="13" t="e">
        <f ca="1"/>
        <v>#NAME?</v>
      </c>
      <c r="N6" s="21" t="e">
        <f ca="1"/>
        <v>#NAME?</v>
      </c>
      <c r="P6" t="s">
        <v>10</v>
      </c>
      <c r="Q6" t="e">
        <f ca="1">1-(1-Q5)*(Q8-1)/(Q8-Q12-1)</f>
        <v>#NAME?</v>
      </c>
      <c r="S6" s="15" t="s">
        <v>15</v>
      </c>
      <c r="T6" s="15" t="e">
        <f ca="1">Q8*LN(R13/Q8)+(Q12+1)*LN(Q8)</f>
        <v>#NAME?</v>
      </c>
    </row>
    <row r="7" spans="1:23" x14ac:dyDescent="0.35">
      <c r="A7" s="4">
        <v>24.2</v>
      </c>
      <c r="B7" s="2">
        <v>4.84</v>
      </c>
      <c r="C7" s="3">
        <v>3</v>
      </c>
      <c r="E7" s="13">
        <v>-1.3863401075831514</v>
      </c>
      <c r="F7" s="13">
        <v>1.4149880688754097</v>
      </c>
      <c r="G7" s="13">
        <f t="shared" si="1"/>
        <v>-1.9616547116336112</v>
      </c>
      <c r="H7" s="14">
        <f t="shared" si="2"/>
        <v>4.84</v>
      </c>
      <c r="J7" t="str">
        <v>Efficiency</v>
      </c>
      <c r="K7" s="22" t="e">
        <f ca="1"/>
        <v>#NAME?</v>
      </c>
      <c r="L7" s="23" t="e">
        <f ca="1"/>
        <v>#NAME?</v>
      </c>
      <c r="M7" s="23" t="e">
        <f ca="1"/>
        <v>#NAME?</v>
      </c>
      <c r="N7" s="24" t="e">
        <f ca="1"/>
        <v>#NAME?</v>
      </c>
      <c r="P7" t="s">
        <v>11</v>
      </c>
      <c r="Q7" t="e">
        <f ca="1">SQRT(S13)</f>
        <v>#NAME?</v>
      </c>
    </row>
    <row r="8" spans="1:23" x14ac:dyDescent="0.35">
      <c r="A8" s="4">
        <v>29.1</v>
      </c>
      <c r="B8" s="2">
        <v>7.54</v>
      </c>
      <c r="C8" s="3">
        <v>1</v>
      </c>
      <c r="E8" s="13">
        <v>-1.0437749776205978</v>
      </c>
      <c r="F8" s="13">
        <v>-1.0458607465600855</v>
      </c>
      <c r="G8" s="13">
        <f t="shared" si="1"/>
        <v>1.0916432773350149</v>
      </c>
      <c r="H8" s="14">
        <f t="shared" si="2"/>
        <v>7.54</v>
      </c>
      <c r="P8" s="15" t="s">
        <v>12</v>
      </c>
      <c r="Q8" s="15">
        <f>COUNT(H4:H23)</f>
        <v>20</v>
      </c>
    </row>
    <row r="9" spans="1:23" x14ac:dyDescent="0.35">
      <c r="A9" s="4">
        <v>56.4</v>
      </c>
      <c r="B9" s="2">
        <v>5.05</v>
      </c>
      <c r="C9" s="3">
        <v>1</v>
      </c>
      <c r="E9" s="13">
        <v>0.86480217502791545</v>
      </c>
      <c r="F9" s="13">
        <v>-1.0458607465600855</v>
      </c>
      <c r="G9" s="13">
        <f t="shared" si="1"/>
        <v>-0.90446264840148138</v>
      </c>
      <c r="H9" s="14">
        <f t="shared" si="2"/>
        <v>5.05</v>
      </c>
    </row>
    <row r="10" spans="1:23" ht="15" thickBot="1" x14ac:dyDescent="0.4">
      <c r="A10" s="4">
        <v>30.4</v>
      </c>
      <c r="B10" s="2">
        <v>5.03</v>
      </c>
      <c r="C10" s="3">
        <v>3</v>
      </c>
      <c r="E10" s="13">
        <v>-0.95289035130400201</v>
      </c>
      <c r="F10" s="13">
        <v>1.4149880688754097</v>
      </c>
      <c r="G10" s="13">
        <f t="shared" si="1"/>
        <v>-1.3483284780416607</v>
      </c>
      <c r="H10" s="14">
        <f t="shared" si="2"/>
        <v>5.03</v>
      </c>
      <c r="P10" t="s">
        <v>16</v>
      </c>
      <c r="T10" s="3" t="s">
        <v>17</v>
      </c>
      <c r="U10" s="3">
        <v>0.05</v>
      </c>
    </row>
    <row r="11" spans="1:23" ht="15" thickTop="1" x14ac:dyDescent="0.35">
      <c r="A11" s="4">
        <v>63.3</v>
      </c>
      <c r="B11" s="2">
        <v>7.45</v>
      </c>
      <c r="C11" s="3">
        <v>2</v>
      </c>
      <c r="E11" s="13">
        <v>1.3471898070160011</v>
      </c>
      <c r="F11" s="13">
        <v>0.18456366115766204</v>
      </c>
      <c r="G11" s="13">
        <f t="shared" si="1"/>
        <v>0.24864228305715735</v>
      </c>
      <c r="H11" s="14">
        <f t="shared" si="2"/>
        <v>7.45</v>
      </c>
      <c r="P11" s="26"/>
      <c r="Q11" s="26" t="s">
        <v>18</v>
      </c>
      <c r="R11" s="26" t="s">
        <v>19</v>
      </c>
      <c r="S11" s="26" t="s">
        <v>20</v>
      </c>
      <c r="T11" s="26" t="s">
        <v>21</v>
      </c>
      <c r="U11" s="26" t="s">
        <v>22</v>
      </c>
      <c r="V11" s="26" t="s">
        <v>23</v>
      </c>
    </row>
    <row r="12" spans="1:23" x14ac:dyDescent="0.35">
      <c r="A12" s="4">
        <v>64.3</v>
      </c>
      <c r="B12" s="2">
        <v>7.58</v>
      </c>
      <c r="C12" s="3">
        <v>2</v>
      </c>
      <c r="E12" s="13">
        <v>1.4171010580287671</v>
      </c>
      <c r="F12" s="13">
        <v>0.18456366115766204</v>
      </c>
      <c r="G12" s="13">
        <f t="shared" si="1"/>
        <v>0.26154535950018576</v>
      </c>
      <c r="H12" s="14">
        <f t="shared" si="2"/>
        <v>7.58</v>
      </c>
      <c r="P12" t="s">
        <v>24</v>
      </c>
      <c r="Q12">
        <f>COUNT(F4:G4)</f>
        <v>2</v>
      </c>
      <c r="R12" t="e">
        <f ca="1">DEVSQ(MMULT(DEsign(F4:G23),Q17:Q19))</f>
        <v>#NAME?</v>
      </c>
      <c r="S12" t="e">
        <f ca="1">R12/Q12</f>
        <v>#NAME?</v>
      </c>
      <c r="T12" t="e">
        <f ca="1">S12/S13</f>
        <v>#NAME?</v>
      </c>
      <c r="U12" t="e">
        <f ca="1">_xlfn.F.DIST.RT(T12,Q12,Q13)</f>
        <v>#NAME?</v>
      </c>
      <c r="V12" s="3" t="e">
        <f ca="1">IF(U12&lt;U10,"yes","no")</f>
        <v>#NAME?</v>
      </c>
    </row>
    <row r="13" spans="1:23" x14ac:dyDescent="0.35">
      <c r="A13" s="4">
        <v>28.4</v>
      </c>
      <c r="B13" s="2">
        <v>5.3</v>
      </c>
      <c r="C13" s="3">
        <v>1</v>
      </c>
      <c r="E13" s="13">
        <v>-1.0927128533295341</v>
      </c>
      <c r="F13" s="13">
        <v>-1.0458607465600855</v>
      </c>
      <c r="G13" s="13">
        <f t="shared" si="1"/>
        <v>1.1428254805590277</v>
      </c>
      <c r="H13" s="14">
        <f t="shared" si="2"/>
        <v>5.3</v>
      </c>
      <c r="P13" t="s">
        <v>25</v>
      </c>
      <c r="Q13">
        <f>Q14-Q12</f>
        <v>17</v>
      </c>
      <c r="R13" t="e">
        <f ca="1">R14-R12</f>
        <v>#NAME?</v>
      </c>
      <c r="S13" t="e">
        <f ca="1">R13/Q13</f>
        <v>#NAME?</v>
      </c>
    </row>
    <row r="14" spans="1:23" x14ac:dyDescent="0.35">
      <c r="A14" s="4">
        <v>48.6</v>
      </c>
      <c r="B14" s="2">
        <v>7.12</v>
      </c>
      <c r="C14" s="3">
        <v>2</v>
      </c>
      <c r="E14" s="13">
        <v>0.31949441712834042</v>
      </c>
      <c r="F14" s="13">
        <v>0.18456366115766204</v>
      </c>
      <c r="G14" s="13">
        <f t="shared" si="1"/>
        <v>5.8967059344639756E-2</v>
      </c>
      <c r="H14" s="14">
        <f t="shared" si="2"/>
        <v>7.12</v>
      </c>
      <c r="P14" s="15" t="s">
        <v>26</v>
      </c>
      <c r="Q14" s="15">
        <f>Q8-1</f>
        <v>19</v>
      </c>
      <c r="R14" s="15">
        <f>DEVSQ(H4:H23)</f>
        <v>20.796156949999997</v>
      </c>
      <c r="S14" s="15"/>
      <c r="T14" s="15"/>
      <c r="U14" s="15"/>
      <c r="V14" s="15"/>
    </row>
    <row r="15" spans="1:23" ht="15" thickBot="1" x14ac:dyDescent="0.4">
      <c r="A15" s="4">
        <v>53.7</v>
      </c>
      <c r="B15" s="2">
        <v>7.02</v>
      </c>
      <c r="C15" s="3">
        <v>3</v>
      </c>
      <c r="E15" s="13">
        <v>0.67604179729344738</v>
      </c>
      <c r="F15" s="13">
        <v>1.4149880688754097</v>
      </c>
      <c r="G15" s="13">
        <f t="shared" si="1"/>
        <v>0.95659107723131631</v>
      </c>
      <c r="H15" s="14">
        <f t="shared" si="2"/>
        <v>7.02</v>
      </c>
    </row>
    <row r="16" spans="1:23" ht="15" thickTop="1" x14ac:dyDescent="0.35">
      <c r="A16" s="4">
        <v>43.1</v>
      </c>
      <c r="B16" s="2">
        <v>6.7</v>
      </c>
      <c r="C16" s="3">
        <v>2</v>
      </c>
      <c r="E16" s="13">
        <v>-6.5017463441872911E-2</v>
      </c>
      <c r="F16" s="13">
        <v>0.18456366115766204</v>
      </c>
      <c r="G16" s="13">
        <f t="shared" si="1"/>
        <v>-1.1999861092016511E-2</v>
      </c>
      <c r="H16" s="14">
        <f t="shared" si="2"/>
        <v>6.7</v>
      </c>
      <c r="P16" s="26"/>
      <c r="Q16" s="26" t="s">
        <v>27</v>
      </c>
      <c r="R16" s="26" t="s">
        <v>28</v>
      </c>
      <c r="S16" s="26" t="s">
        <v>29</v>
      </c>
      <c r="T16" s="26" t="s">
        <v>22</v>
      </c>
      <c r="U16" s="26" t="s">
        <v>30</v>
      </c>
      <c r="V16" s="26" t="s">
        <v>31</v>
      </c>
      <c r="W16" s="26" t="s">
        <v>32</v>
      </c>
    </row>
    <row r="17" spans="1:23" x14ac:dyDescent="0.35">
      <c r="A17" s="4">
        <v>33.200000000000003</v>
      </c>
      <c r="B17" s="2">
        <v>7.39</v>
      </c>
      <c r="C17" s="3">
        <v>1</v>
      </c>
      <c r="E17" s="13">
        <v>-0.75713884846825674</v>
      </c>
      <c r="F17" s="13">
        <v>-1.0458607465600855</v>
      </c>
      <c r="G17" s="13">
        <f t="shared" si="1"/>
        <v>0.79186180130865447</v>
      </c>
      <c r="H17" s="14">
        <f t="shared" si="2"/>
        <v>7.39</v>
      </c>
      <c r="P17" t="s">
        <v>33</v>
      </c>
      <c r="Q17" t="e">
        <f t="array" aca="1" ref="Q17:R19" ca="1">RegCoeff(F4:G23,H4:H23)</f>
        <v>#NAME?</v>
      </c>
      <c r="R17" t="e">
        <f ca="1"/>
        <v>#NAME?</v>
      </c>
      <c r="S17" t="e">
        <f ca="1">Q17/R17</f>
        <v>#NAME?</v>
      </c>
      <c r="T17" t="e">
        <f ca="1">_xlfn.T.DIST.2T(ABS(S17),$Q$13)</f>
        <v>#NAME?</v>
      </c>
      <c r="U17" t="e">
        <f ca="1">Q17-_xlfn.T.INV.2T(U$10,$Q$13)*R17</f>
        <v>#NAME?</v>
      </c>
      <c r="V17" t="e">
        <f ca="1">Q17+_xlfn.T.INV.2T(U$10,$Q$13)*R17</f>
        <v>#NAME?</v>
      </c>
    </row>
    <row r="18" spans="1:23" x14ac:dyDescent="0.35">
      <c r="A18" s="4">
        <v>59.7</v>
      </c>
      <c r="B18" s="2">
        <v>6.15</v>
      </c>
      <c r="C18" s="3">
        <v>1</v>
      </c>
      <c r="E18" s="13">
        <v>1.0955093033700438</v>
      </c>
      <c r="F18" s="13">
        <v>-1.0458607465600855</v>
      </c>
      <c r="G18" s="13">
        <f t="shared" si="1"/>
        <v>-1.1457501778861132</v>
      </c>
      <c r="H18" s="14">
        <f t="shared" si="2"/>
        <v>6.15</v>
      </c>
      <c r="P18" t="str">
        <f t="array" ref="P18:P19">TRANSPOSE(F3:G3)</f>
        <v>Age</v>
      </c>
      <c r="Q18" t="e">
        <f ca="1"/>
        <v>#NAME?</v>
      </c>
      <c r="R18" t="e">
        <f ca="1"/>
        <v>#NAME?</v>
      </c>
      <c r="S18" t="e">
        <f t="shared" ref="S18:S19" ca="1" si="3">Q18/R18</f>
        <v>#NAME?</v>
      </c>
      <c r="T18" t="e">
        <f t="shared" ref="T18:T19" ca="1" si="4">_xlfn.T.DIST.2T(ABS(S18),$Q$13)</f>
        <v>#NAME?</v>
      </c>
      <c r="U18" t="e">
        <f t="shared" ref="U18:U19" ca="1" si="5">Q18-_xlfn.T.INV.2T(U$10,$Q$13)*R18</f>
        <v>#NAME?</v>
      </c>
      <c r="V18" t="e">
        <f t="shared" ref="V18:V19" ca="1" si="6">Q18+_xlfn.T.INV.2T(U$10,$Q$13)*R18</f>
        <v>#NAME?</v>
      </c>
      <c r="W18" t="e">
        <f ca="1">VIF(F4:G23,1)</f>
        <v>#NAME?</v>
      </c>
    </row>
    <row r="19" spans="1:23" x14ac:dyDescent="0.35">
      <c r="A19" s="4">
        <v>68.900000000000006</v>
      </c>
      <c r="B19" s="2">
        <v>7.21</v>
      </c>
      <c r="C19" s="3">
        <v>1</v>
      </c>
      <c r="E19" s="13">
        <v>1.7386928126874917</v>
      </c>
      <c r="F19" s="13">
        <v>-1.0458607465600855</v>
      </c>
      <c r="G19" s="13">
        <f t="shared" si="1"/>
        <v>-1.8184305631159949</v>
      </c>
      <c r="H19" s="14">
        <f t="shared" si="2"/>
        <v>7.21</v>
      </c>
      <c r="P19" s="15" t="str">
        <v>Inter</v>
      </c>
      <c r="Q19" s="15" t="e">
        <f ca="1"/>
        <v>#NAME?</v>
      </c>
      <c r="R19" s="15" t="e">
        <f ca="1"/>
        <v>#NAME?</v>
      </c>
      <c r="S19" s="15" t="e">
        <f t="shared" ca="1" si="3"/>
        <v>#NAME?</v>
      </c>
      <c r="T19" s="15" t="e">
        <f t="shared" ca="1" si="4"/>
        <v>#NAME?</v>
      </c>
      <c r="U19" s="15" t="e">
        <f t="shared" ca="1" si="5"/>
        <v>#NAME?</v>
      </c>
      <c r="V19" s="15" t="e">
        <f t="shared" ca="1" si="6"/>
        <v>#NAME?</v>
      </c>
      <c r="W19" s="15" t="e">
        <f ca="1">VIF(F4:G23,2)</f>
        <v>#NAME?</v>
      </c>
    </row>
    <row r="20" spans="1:23" x14ac:dyDescent="0.35">
      <c r="A20" s="4">
        <v>47.2</v>
      </c>
      <c r="B20" s="2">
        <v>5.66</v>
      </c>
      <c r="C20" s="3">
        <v>2</v>
      </c>
      <c r="E20" s="13">
        <v>0.22161866571046801</v>
      </c>
      <c r="F20" s="13">
        <v>0.18456366115766204</v>
      </c>
      <c r="G20" s="13">
        <f t="shared" si="1"/>
        <v>4.0902752324399994E-2</v>
      </c>
      <c r="H20" s="14">
        <f t="shared" si="2"/>
        <v>5.66</v>
      </c>
    </row>
    <row r="21" spans="1:23" x14ac:dyDescent="0.35">
      <c r="A21" s="4">
        <v>50.4</v>
      </c>
      <c r="B21" s="2">
        <v>6.95</v>
      </c>
      <c r="C21" s="3">
        <v>3</v>
      </c>
      <c r="E21" s="13">
        <v>0.44533466895131912</v>
      </c>
      <c r="F21" s="13">
        <v>1.4149880688754097</v>
      </c>
      <c r="G21" s="13">
        <f t="shared" si="1"/>
        <v>0.63014324322269699</v>
      </c>
      <c r="H21" s="14">
        <f t="shared" si="2"/>
        <v>6.95</v>
      </c>
    </row>
    <row r="22" spans="1:23" x14ac:dyDescent="0.35">
      <c r="A22" s="4">
        <v>52.7</v>
      </c>
      <c r="B22" s="2">
        <v>6.7809999999999997</v>
      </c>
      <c r="C22" s="3">
        <v>1</v>
      </c>
      <c r="E22" s="13">
        <v>0.6061305462806813</v>
      </c>
      <c r="F22" s="13">
        <v>-1.0458607465600855</v>
      </c>
      <c r="G22" s="13">
        <f t="shared" si="1"/>
        <v>-0.63392814564598587</v>
      </c>
      <c r="H22" s="14">
        <f t="shared" si="2"/>
        <v>6.7809999999999997</v>
      </c>
    </row>
    <row r="23" spans="1:23" x14ac:dyDescent="0.35">
      <c r="A23" s="8">
        <v>27.9</v>
      </c>
      <c r="B23" s="9">
        <v>5.42</v>
      </c>
      <c r="C23" s="10">
        <v>3</v>
      </c>
      <c r="E23" s="15">
        <v>-1.1276684788359173</v>
      </c>
      <c r="F23" s="15">
        <v>1.4149880688754097</v>
      </c>
      <c r="G23" s="15">
        <f t="shared" si="1"/>
        <v>-1.5956374431997054</v>
      </c>
      <c r="H23" s="16">
        <f t="shared" si="2"/>
        <v>5.42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Center</vt:lpstr>
      <vt:lpstr>Std</vt:lpstr>
      <vt:lpstr>Inter only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2022-08-11T13:08:29Z</dcterms:created>
  <dcterms:modified xsi:type="dcterms:W3CDTF">2022-08-11T15:15:47Z</dcterms:modified>
</cp:coreProperties>
</file>