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9CFDF96-FBC9-4B48-B863-30D70C74149E}" xr6:coauthVersionLast="47" xr6:coauthVersionMax="47" xr10:uidLastSave="{00000000-0000-0000-0000-000000000000}"/>
  <bookViews>
    <workbookView xWindow="-110" yWindow="-110" windowWidth="19420" windowHeight="10300" xr2:uid="{58E9F5DC-CA5F-4F6C-AAAC-6A64EC4C08AC}"/>
  </bookViews>
  <sheets>
    <sheet name="Title" sheetId="2" r:id="rId1"/>
    <sheet name="J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 a="1"/>
  <c r="A13" i="1" s="1"/>
  <c r="O9" i="1" a="1"/>
  <c r="O9" i="1" s="1"/>
  <c r="O7" i="1" a="1"/>
  <c r="O7" i="1" s="1"/>
  <c r="O6" i="1" a="1"/>
  <c r="O6" i="1" s="1"/>
  <c r="X5" i="1" a="1"/>
  <c r="X5" i="1" s="1"/>
  <c r="W5" i="1" a="1"/>
  <c r="W5" i="1" s="1"/>
  <c r="V5" i="1" a="1"/>
  <c r="V5" i="1" s="1"/>
  <c r="U5" i="1" a="1"/>
  <c r="U5" i="1" s="1"/>
  <c r="O5" i="1" a="1"/>
  <c r="O5" i="1" s="1"/>
  <c r="O4" i="1" a="1"/>
  <c r="O4" i="1" s="1"/>
  <c r="E11" i="1" l="1"/>
  <c r="D11" i="1"/>
  <c r="C11" i="1"/>
  <c r="B11" i="1"/>
  <c r="E10" i="1"/>
  <c r="D10" i="1"/>
  <c r="F10" i="1" s="1"/>
  <c r="C10" i="1"/>
  <c r="B10" i="1"/>
  <c r="J9" i="1"/>
  <c r="I9" i="1"/>
  <c r="H9" i="1"/>
  <c r="J8" i="1"/>
  <c r="I8" i="1"/>
  <c r="H8" i="1"/>
  <c r="J7" i="1"/>
  <c r="I7" i="1"/>
  <c r="H7" i="1"/>
  <c r="X6" i="1"/>
  <c r="W6" i="1"/>
  <c r="V6" i="1"/>
  <c r="Y6" i="1" s="1"/>
  <c r="U6" i="1"/>
  <c r="J6" i="1"/>
  <c r="J10" i="1" s="1"/>
  <c r="I6" i="1"/>
  <c r="H6" i="1"/>
  <c r="J5" i="1"/>
  <c r="I5" i="1"/>
  <c r="H5" i="1"/>
  <c r="X4" i="1"/>
  <c r="W4" i="1"/>
  <c r="V4" i="1"/>
  <c r="U4" i="1"/>
  <c r="J4" i="1"/>
  <c r="I4" i="1"/>
  <c r="I10" i="1" s="1"/>
  <c r="H4" i="1"/>
  <c r="H10" i="1" s="1"/>
  <c r="M6" i="1" s="1"/>
  <c r="X3" i="1"/>
  <c r="W3" i="1"/>
  <c r="V3" i="1"/>
  <c r="U3" i="1"/>
  <c r="Y10" i="1" s="1"/>
  <c r="Q6" i="1" a="1"/>
  <c r="X7" i="1" l="1"/>
  <c r="U7" i="1"/>
  <c r="Y7" i="1" s="1"/>
  <c r="Y8" i="1" s="1"/>
  <c r="Y9" i="1" s="1" a="1"/>
  <c r="Y9" i="1" s="1"/>
  <c r="V7" i="1"/>
  <c r="Q6" i="1"/>
  <c r="R9" i="1"/>
  <c r="Q8" i="1"/>
  <c r="Q9" i="1"/>
  <c r="R8" i="1"/>
  <c r="R7" i="1"/>
  <c r="Q7" i="1"/>
  <c r="R6" i="1"/>
  <c r="W7" i="1"/>
  <c r="M5" i="1"/>
  <c r="M7" i="1" s="1"/>
  <c r="M4" i="1"/>
  <c r="Y11" i="1" l="1"/>
  <c r="Y13" i="1" s="1"/>
  <c r="M9" i="1"/>
  <c r="M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<sst xmlns="http://schemas.openxmlformats.org/spreadsheetml/2006/main" count="30" uniqueCount="29">
  <si>
    <t>Jonckheere–Terpstre Test</t>
  </si>
  <si>
    <t>Kruskal-Wallis Test</t>
  </si>
  <si>
    <t>D</t>
  </si>
  <si>
    <t>A</t>
  </si>
  <si>
    <t>V</t>
  </si>
  <si>
    <t>B</t>
  </si>
  <si>
    <t>scores</t>
  </si>
  <si>
    <t>mean</t>
  </si>
  <si>
    <t>median</t>
  </si>
  <si>
    <t>var</t>
  </si>
  <si>
    <t>rank sum</t>
  </si>
  <si>
    <t>JT-stat</t>
  </si>
  <si>
    <t>count</t>
  </si>
  <si>
    <t>z</t>
  </si>
  <si>
    <t>r^2/n</t>
  </si>
  <si>
    <t>p-value</t>
  </si>
  <si>
    <t>=1-NORM.S.DIST(M7,TRUE)</t>
  </si>
  <si>
    <t>H-stat</t>
  </si>
  <si>
    <t>r-effect</t>
  </si>
  <si>
    <t>H-ties</t>
  </si>
  <si>
    <t>n</t>
  </si>
  <si>
    <t>df</t>
  </si>
  <si>
    <t>Mdn</t>
  </si>
  <si>
    <t>alpha</t>
  </si>
  <si>
    <t>sig</t>
  </si>
  <si>
    <t>Real Statistics Using Excel</t>
  </si>
  <si>
    <t>Updated</t>
  </si>
  <si>
    <t>Copyright © 2013 - 2022 Charles Zaiontz</t>
  </si>
  <si>
    <t>Jonckheere-Terpstre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</si>
</sst>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quotePrefix="1"/>
    <xf numFmtId="0" fontId="0" fillId="0" borderId="16" xfId="0" applyBorder="1"/>
    <xf numFmtId="0" fontId="0" fillId="0" borderId="17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JT_TES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58AC-C358-4297-9486-5493FC260379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25</v>
      </c>
    </row>
    <row r="2" spans="1:2" x14ac:dyDescent="0.35">
      <c r="A2" t="s">
        <v>28</v>
      </c>
    </row>
    <row r="4" spans="1:2" x14ac:dyDescent="0.35">
      <c r="A4" t="s">
        <v>26</v>
      </c>
      <c r="B4" s="21">
        <v>44812</v>
      </c>
    </row>
    <row r="6" spans="1:2" x14ac:dyDescent="0.35">
      <c r="A6" s="2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9A70-023B-4C8A-8AE9-8518E4B7DC3E}">
  <sheetPr codeName="Sheet4"/>
  <dimension ref="A1:Y13"/>
  <sheetViews>
    <sheetView workbookViewId="0"/>
  </sheetViews>
  <sheetFormatPr defaultRowHeight="14.5" x14ac:dyDescent="0.35"/>
  <cols>
    <col min="1" max="1" width="5.453125" customWidth="1"/>
    <col min="2" max="6" width="5.7265625" customWidth="1"/>
    <col min="7" max="11" width="5.1796875" customWidth="1"/>
    <col min="14" max="14" width="3.81640625" customWidth="1"/>
    <col min="15" max="15" width="55.453125" customWidth="1"/>
  </cols>
  <sheetData>
    <row r="1" spans="1:25" x14ac:dyDescent="0.35">
      <c r="A1" s="1" t="s">
        <v>0</v>
      </c>
      <c r="T1" t="s">
        <v>1</v>
      </c>
    </row>
    <row r="3" spans="1:25" x14ac:dyDescent="0.35">
      <c r="B3" s="2" t="s">
        <v>2</v>
      </c>
      <c r="C3" s="2" t="s">
        <v>3</v>
      </c>
      <c r="D3" s="2" t="s">
        <v>4</v>
      </c>
      <c r="E3" s="2" t="s">
        <v>5</v>
      </c>
      <c r="H3" s="3" t="s">
        <v>6</v>
      </c>
      <c r="I3" s="3"/>
      <c r="J3" s="3"/>
      <c r="U3" t="str">
        <f>B3</f>
        <v>D</v>
      </c>
      <c r="V3" t="str">
        <f t="shared" ref="V3:X3" si="0">C3</f>
        <v>A</v>
      </c>
      <c r="W3" t="str">
        <f t="shared" si="0"/>
        <v>V</v>
      </c>
      <c r="X3" t="str">
        <f t="shared" si="0"/>
        <v>B</v>
      </c>
    </row>
    <row r="4" spans="1:25" x14ac:dyDescent="0.35">
      <c r="A4">
        <v>1</v>
      </c>
      <c r="B4">
        <v>45</v>
      </c>
      <c r="C4">
        <v>59</v>
      </c>
      <c r="D4">
        <v>49</v>
      </c>
      <c r="E4">
        <v>72</v>
      </c>
      <c r="H4" s="4">
        <f>IF(B4&lt;&gt;"",COUNTIF(C$4:$E$9,"&gt;"&amp;B4)+0.5*COUNTIF(C$4:$E$9,B4),"")</f>
        <v>15</v>
      </c>
      <c r="I4" s="4">
        <f>IF(C4&lt;&gt;"",COUNTIF(D$4:$E$9,"&gt;"&amp;C4)+0.5*COUNTIF(D$4:$E$9,C4),"")</f>
        <v>5</v>
      </c>
      <c r="J4" s="4">
        <f>IF(D4&lt;&gt;"",COUNTIF(E$4:$E$9,"&gt;"&amp;D4)+0.5*COUNTIF(E$4:$E$9,D4),"")</f>
        <v>6</v>
      </c>
      <c r="L4" t="s">
        <v>7</v>
      </c>
      <c r="M4" s="5">
        <f>(F10^2-SUMSQ(B10:E10))/4</f>
        <v>90.5</v>
      </c>
      <c r="O4" t="e" cm="1">
        <f t="array" aca="1" ref="O4" ca="1">FTEXT(M4)</f>
        <v>#NAME?</v>
      </c>
      <c r="T4" t="s">
        <v>8</v>
      </c>
      <c r="U4" s="6">
        <f>MEDIAN(B4:B9)</f>
        <v>45</v>
      </c>
      <c r="V4" s="7">
        <f t="shared" ref="V4:X4" si="1">MEDIAN(C4:C9)</f>
        <v>50</v>
      </c>
      <c r="W4" s="7">
        <f t="shared" si="1"/>
        <v>55</v>
      </c>
      <c r="X4" s="8">
        <f t="shared" si="1"/>
        <v>59.5</v>
      </c>
    </row>
    <row r="5" spans="1:25" x14ac:dyDescent="0.35">
      <c r="A5">
        <v>2</v>
      </c>
      <c r="B5">
        <v>35</v>
      </c>
      <c r="C5">
        <v>53</v>
      </c>
      <c r="D5">
        <v>69</v>
      </c>
      <c r="E5">
        <v>55</v>
      </c>
      <c r="H5">
        <f>IF(B5&lt;&gt;"",COUNTIF(C$4:$E$9,"&gt;"&amp;B5)+0.5*COUNTIF(C$4:$E$9,B5),"")</f>
        <v>16</v>
      </c>
      <c r="I5">
        <f>IF(C5&lt;&gt;"",COUNTIF(D$4:$E$9,"&gt;"&amp;C5)+0.5*COUNTIF(D$4:$E$9,C5),"")</f>
        <v>8</v>
      </c>
      <c r="J5">
        <f>IF(D5&lt;&gt;"",COUNTIF(E$4:$E$9,"&gt;"&amp;D5)+0.5*COUNTIF(E$4:$E$9,D5),"")</f>
        <v>1</v>
      </c>
      <c r="L5" t="s">
        <v>9</v>
      </c>
      <c r="M5" s="9">
        <f>(F10^2*(2*F10+3)-SUMPRODUCT(B10:E10^2,2*B10:E10+3))/72</f>
        <v>291.91666666666669</v>
      </c>
      <c r="O5" t="e" cm="1">
        <f t="array" aca="1" ref="O5" ca="1">FTEXT(M5)</f>
        <v>#NAME?</v>
      </c>
      <c r="T5" t="s">
        <v>10</v>
      </c>
      <c r="U5" s="10" t="e" cm="1">
        <f t="array" aca="1" ref="U5" ca="1">RANK_SUM(B4:E9, 1,1)</f>
        <v>#NAME?</v>
      </c>
      <c r="V5" t="e" cm="1">
        <f t="array" aca="1" ref="V5" ca="1">RANK_SUM(B4:E9, 2,1)</f>
        <v>#NAME?</v>
      </c>
      <c r="W5" t="e" cm="1">
        <f t="array" aca="1" ref="W5" ca="1">RANK_SUM(B4:E9, 3,1)</f>
        <v>#NAME?</v>
      </c>
      <c r="X5" s="11" t="e" cm="1">
        <f t="array" aca="1" ref="X5" ca="1">RANK_SUM(B4:E9, 4,1)</f>
        <v>#NAME?</v>
      </c>
    </row>
    <row r="6" spans="1:25" x14ac:dyDescent="0.35">
      <c r="A6">
        <v>3</v>
      </c>
      <c r="B6">
        <v>51</v>
      </c>
      <c r="C6">
        <v>31</v>
      </c>
      <c r="D6">
        <v>52</v>
      </c>
      <c r="E6">
        <v>65</v>
      </c>
      <c r="H6">
        <f>IF(B6&lt;&gt;"",COUNTIF(C$4:$E$9,"&gt;"&amp;B6)+0.5*COUNTIF(C$4:$E$9,B6),"")</f>
        <v>12.5</v>
      </c>
      <c r="I6">
        <f>IF(C6&lt;&gt;"",COUNTIF(D$4:$E$9,"&gt;"&amp;C6)+0.5*COUNTIF(D$4:$E$9,C6),"")</f>
        <v>11</v>
      </c>
      <c r="J6">
        <f>IF(D6&lt;&gt;"",COUNTIF(E$4:$E$9,"&gt;"&amp;D6)+0.5*COUNTIF(E$4:$E$9,D6),"")</f>
        <v>5</v>
      </c>
      <c r="L6" t="s">
        <v>11</v>
      </c>
      <c r="M6" s="9">
        <f>SUM(H10:J10)</f>
        <v>133.5</v>
      </c>
      <c r="O6" t="e" cm="1">
        <f t="array" aca="1" ref="O6" ca="1">FTEXT(M6)</f>
        <v>#NAME?</v>
      </c>
      <c r="Q6" t="str">
        <f t="array" ref="Q6:R9">[1]!JT_TEST(B4:E9,TRUE)</f>
        <v>JT-stat</v>
      </c>
      <c r="R6" s="5">
        <v>133.5</v>
      </c>
      <c r="T6" t="s">
        <v>12</v>
      </c>
      <c r="U6" s="10">
        <f>COUNT(B4:B9)</f>
        <v>5</v>
      </c>
      <c r="V6">
        <f t="shared" ref="V6:X6" si="2">COUNT(C4:C9)</f>
        <v>6</v>
      </c>
      <c r="W6">
        <f t="shared" si="2"/>
        <v>5</v>
      </c>
      <c r="X6" s="11">
        <f t="shared" si="2"/>
        <v>6</v>
      </c>
      <c r="Y6" s="13">
        <f>SUM(U6:X6)</f>
        <v>22</v>
      </c>
    </row>
    <row r="7" spans="1:25" x14ac:dyDescent="0.35">
      <c r="A7">
        <v>4</v>
      </c>
      <c r="B7">
        <v>31</v>
      </c>
      <c r="C7">
        <v>47</v>
      </c>
      <c r="D7">
        <v>55</v>
      </c>
      <c r="E7">
        <v>58</v>
      </c>
      <c r="H7">
        <f>IF(B7&lt;&gt;"",COUNTIF(C$4:$E$9,"&gt;"&amp;B7)+0.5*COUNTIF(C$4:$E$9,B7),"")</f>
        <v>16.5</v>
      </c>
      <c r="I7">
        <f>IF(C7&lt;&gt;"",COUNTIF(D$4:$E$9,"&gt;"&amp;C7)+0.5*COUNTIF(D$4:$E$9,C7),"")</f>
        <v>11</v>
      </c>
      <c r="J7">
        <f>IF(D7&lt;&gt;"",COUNTIF(E$4:$E$9,"&gt;"&amp;D7)+0.5*COUNTIF(E$4:$E$9,D7),"")</f>
        <v>4.5</v>
      </c>
      <c r="L7" t="s">
        <v>13</v>
      </c>
      <c r="M7" s="9">
        <f>(M6-M4)/SQRT(M5)</f>
        <v>2.5167438147457135</v>
      </c>
      <c r="O7" t="e" cm="1">
        <f t="array" aca="1" ref="O7" ca="1">FTEXT(M7)</f>
        <v>#NAME?</v>
      </c>
      <c r="Q7" t="str">
        <v>z</v>
      </c>
      <c r="R7" s="9">
        <v>2.5167438147457135</v>
      </c>
      <c r="T7" t="s">
        <v>14</v>
      </c>
      <c r="U7" s="14" t="e">
        <f ca="1">U5^2/U6</f>
        <v>#NAME?</v>
      </c>
      <c r="V7" s="15" t="e">
        <f t="shared" ref="V7:X7" ca="1" si="3">V5^2/V6</f>
        <v>#NAME?</v>
      </c>
      <c r="W7" s="15" t="e">
        <f t="shared" ca="1" si="3"/>
        <v>#NAME?</v>
      </c>
      <c r="X7" s="16" t="e">
        <f t="shared" ca="1" si="3"/>
        <v>#NAME?</v>
      </c>
      <c r="Y7" s="17" t="e">
        <f ca="1">SUM(U7:X7)</f>
        <v>#NAME?</v>
      </c>
    </row>
    <row r="8" spans="1:25" x14ac:dyDescent="0.35">
      <c r="A8">
        <v>5</v>
      </c>
      <c r="B8">
        <v>62</v>
      </c>
      <c r="C8">
        <v>42</v>
      </c>
      <c r="D8">
        <v>63</v>
      </c>
      <c r="E8">
        <v>61</v>
      </c>
      <c r="H8">
        <f>IF(B8&lt;&gt;"",COUNTIF(C$4:$E$9,"&gt;"&amp;B8)+0.5*COUNTIF(C$4:$E$9,B8),"")</f>
        <v>4</v>
      </c>
      <c r="I8">
        <f>IF(C8&lt;&gt;"",COUNTIF(D$4:$E$9,"&gt;"&amp;C8)+0.5*COUNTIF(D$4:$E$9,C8),"")</f>
        <v>11</v>
      </c>
      <c r="J8">
        <f>IF(D8&lt;&gt;"",COUNTIF(E$4:$E$9,"&gt;"&amp;D8)+0.5*COUNTIF(E$4:$E$9,D8),"")</f>
        <v>2</v>
      </c>
      <c r="L8" t="s">
        <v>15</v>
      </c>
      <c r="M8" s="9">
        <f>1-NORMSDIST(M7)</f>
        <v>5.9222458692119728E-3</v>
      </c>
      <c r="O8" s="18" t="s">
        <v>16</v>
      </c>
      <c r="Q8" t="str">
        <v>p-value</v>
      </c>
      <c r="R8" s="9">
        <v>5.9222458692119728E-3</v>
      </c>
      <c r="T8" t="s">
        <v>17</v>
      </c>
      <c r="Y8" s="17" t="e">
        <f ca="1">12*Y7/(Y6*(Y6+1))-3*(Y6+1)</f>
        <v>#NAME?</v>
      </c>
    </row>
    <row r="9" spans="1:25" x14ac:dyDescent="0.35">
      <c r="A9">
        <v>6</v>
      </c>
      <c r="B9" s="19"/>
      <c r="C9" s="19">
        <v>59</v>
      </c>
      <c r="D9" s="19"/>
      <c r="E9" s="19">
        <v>51</v>
      </c>
      <c r="H9" s="19" t="str">
        <f>IF(B9&lt;&gt;"",COUNTIF(C$4:$E$9,"&gt;"&amp;B9)+0.5*COUNTIF(C$4:$E$9,B9),"")</f>
        <v/>
      </c>
      <c r="I9" s="19">
        <f>IF(C9&lt;&gt;"",COUNTIF(D$4:$E$9,"&gt;"&amp;C9)+0.5*COUNTIF(D$4:$E$9,C9),"")</f>
        <v>5</v>
      </c>
      <c r="J9" s="19" t="str">
        <f>IF(D9&lt;&gt;"",COUNTIF(E$4:$E$9,"&gt;"&amp;D9)+0.5*COUNTIF(E$4:$E$9,D9),"")</f>
        <v/>
      </c>
      <c r="L9" t="s">
        <v>18</v>
      </c>
      <c r="M9" s="12">
        <f>M7/SQRT(F10)</f>
        <v>0.53657158418733786</v>
      </c>
      <c r="O9" t="e" cm="1">
        <f t="array" aca="1" ref="O9" ca="1">FTEXT(M9)</f>
        <v>#NAME?</v>
      </c>
      <c r="Q9" t="str">
        <v>r-effect</v>
      </c>
      <c r="R9" s="12">
        <v>0.53657158418733786</v>
      </c>
      <c r="T9" t="s">
        <v>19</v>
      </c>
      <c r="Y9" s="17" t="e" cm="1">
        <f t="array" aca="1" ref="Y9" ca="1">Y8/(1-TiesCorrection(B4:E9)/(22*(22^2-1)))</f>
        <v>#NAME?</v>
      </c>
    </row>
    <row r="10" spans="1:25" x14ac:dyDescent="0.35">
      <c r="A10" t="s">
        <v>20</v>
      </c>
      <c r="B10">
        <f>COUNT(B4:B9)</f>
        <v>5</v>
      </c>
      <c r="C10">
        <f>COUNT(C4:C9)</f>
        <v>6</v>
      </c>
      <c r="D10">
        <f>COUNT(D4:D9)</f>
        <v>5</v>
      </c>
      <c r="E10">
        <f>COUNT(E4:E9)</f>
        <v>6</v>
      </c>
      <c r="F10">
        <f>SUM(B10:E10)</f>
        <v>22</v>
      </c>
      <c r="H10">
        <f>SUM(H4:H9)</f>
        <v>64</v>
      </c>
      <c r="I10">
        <f>SUM(I4:I9)</f>
        <v>51</v>
      </c>
      <c r="J10">
        <f>SUM(J4:J9)</f>
        <v>18.5</v>
      </c>
      <c r="T10" t="s">
        <v>21</v>
      </c>
      <c r="Y10" s="17">
        <f>COUNTA(U3:X3)-1</f>
        <v>3</v>
      </c>
    </row>
    <row r="11" spans="1:25" x14ac:dyDescent="0.35">
      <c r="A11" t="s">
        <v>22</v>
      </c>
      <c r="B11" s="19">
        <f>MEDIAN(B4:B9)</f>
        <v>45</v>
      </c>
      <c r="C11" s="19">
        <f>MEDIAN(C4:C9)</f>
        <v>50</v>
      </c>
      <c r="D11" s="19">
        <f>MEDIAN(D4:D9)</f>
        <v>55</v>
      </c>
      <c r="E11" s="19">
        <f>MEDIAN(E4:E9)</f>
        <v>59.5</v>
      </c>
      <c r="T11" t="s">
        <v>15</v>
      </c>
      <c r="Y11" s="17" t="e">
        <f ca="1">CHIDIST(Y9,Y10)</f>
        <v>#NAME?</v>
      </c>
    </row>
    <row r="12" spans="1:25" x14ac:dyDescent="0.35">
      <c r="T12" t="s">
        <v>23</v>
      </c>
      <c r="Y12" s="17">
        <v>0.05</v>
      </c>
    </row>
    <row r="13" spans="1:25" x14ac:dyDescent="0.35">
      <c r="A13" t="e" cm="1">
        <f t="array" aca="1" ref="A13" ca="1">FTEXT(H4)</f>
        <v>#NAME?</v>
      </c>
      <c r="T13" t="s">
        <v>24</v>
      </c>
      <c r="Y13" s="20" t="e">
        <f ca="1">IF(Y11&lt;Y12,"yes","no")</f>
        <v>#NAME?</v>
      </c>
    </row>
  </sheetData>
  <mergeCells count="1"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2022-09-08T08:45:53Z</dcterms:created>
  <dcterms:modified xsi:type="dcterms:W3CDTF">2022-09-08T08:51:20Z</dcterms:modified>
</cp:coreProperties>
</file>