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2505698-2EC9-46D6-B766-720715FE74CF}" xr6:coauthVersionLast="47" xr6:coauthVersionMax="47" xr10:uidLastSave="{00000000-0000-0000-0000-000000000000}"/>
  <bookViews>
    <workbookView xWindow="-110" yWindow="-110" windowWidth="19420" windowHeight="10300" xr2:uid="{334121BC-88CE-4096-98D7-C253B42FF494}"/>
  </bookViews>
  <sheets>
    <sheet name="Title" sheetId="4" r:id="rId1"/>
    <sheet name="OLogit 1" sheetId="1" r:id="rId2"/>
    <sheet name="OLogit 2" sheetId="2" r:id="rId3"/>
    <sheet name="OLogit 3" sheetId="3" r:id="rId4"/>
  </sheets>
  <externalReferences>
    <externalReference r:id="rId5"/>
  </externalReferences>
  <definedNames>
    <definedName name="solver_adj" localSheetId="2" hidden="1">'OLogit 2'!$AG$5:$AI$7</definedName>
    <definedName name="solver_adj" localSheetId="3" hidden="1">'OLogit 3'!$AG$9:$AG$13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3" hidden="1">'OLogit 3'!$AG$15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2</definedName>
    <definedName name="solver_neg" localSheetId="3" hidden="1">2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'OLogit 2'!$AD$13</definedName>
    <definedName name="solver_opt" localSheetId="3" hidden="1">'OLogit 3'!$AD$13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bv" localSheetId="3" hidden="1">1</definedName>
    <definedName name="solver_rel1" localSheetId="3" hidden="1">3</definedName>
    <definedName name="solver_rhs1" localSheetId="3" hidden="1">0.0000001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2" l="1" a="1"/>
  <c r="M33" i="2" s="1"/>
  <c r="K32" i="2"/>
  <c r="K32" i="2" a="1"/>
  <c r="N32" i="2" s="1"/>
  <c r="N25" i="2" a="1"/>
  <c r="N26" i="2" s="1"/>
  <c r="I28" i="2"/>
  <c r="K27" i="2"/>
  <c r="J26" i="2"/>
  <c r="I26" i="2"/>
  <c r="K25" i="2"/>
  <c r="I25" i="2"/>
  <c r="I25" i="2" a="1"/>
  <c r="L27" i="2" s="1"/>
  <c r="C20" i="2" a="1"/>
  <c r="C20" i="2" s="1"/>
  <c r="C19" i="2" a="1"/>
  <c r="F19" i="2" s="1"/>
  <c r="Q28" i="1" a="1"/>
  <c r="Q35" i="1" s="1"/>
  <c r="J35" i="1"/>
  <c r="K32" i="1"/>
  <c r="J32" i="1"/>
  <c r="J31" i="1"/>
  <c r="K28" i="1"/>
  <c r="J28" i="1"/>
  <c r="J28" i="1" a="1"/>
  <c r="K35" i="1" s="1"/>
  <c r="C28" i="1" a="1"/>
  <c r="C32" i="1" s="1"/>
  <c r="T16" i="1" a="1"/>
  <c r="T18" i="1" s="1"/>
  <c r="M16" i="1" a="1"/>
  <c r="M16" i="1" s="1"/>
  <c r="F17" i="1"/>
  <c r="F16" i="1"/>
  <c r="F16" i="1" a="1"/>
  <c r="F18" i="1" s="1"/>
  <c r="T16" i="1" l="1"/>
  <c r="O25" i="2"/>
  <c r="L33" i="2"/>
  <c r="N27" i="2"/>
  <c r="R34" i="1"/>
  <c r="I27" i="2"/>
  <c r="O29" i="2"/>
  <c r="J28" i="2"/>
  <c r="L32" i="2"/>
  <c r="T17" i="1"/>
  <c r="O26" i="2"/>
  <c r="N33" i="2"/>
  <c r="D31" i="1"/>
  <c r="D35" i="1"/>
  <c r="R30" i="1"/>
  <c r="M17" i="1"/>
  <c r="D28" i="1"/>
  <c r="D32" i="1"/>
  <c r="R35" i="1"/>
  <c r="M18" i="1"/>
  <c r="C29" i="1"/>
  <c r="C33" i="1"/>
  <c r="Q28" i="1"/>
  <c r="Q32" i="1"/>
  <c r="E20" i="2"/>
  <c r="D29" i="1"/>
  <c r="D33" i="1"/>
  <c r="J29" i="1"/>
  <c r="J33" i="1"/>
  <c r="R28" i="1"/>
  <c r="R32" i="1"/>
  <c r="C19" i="2"/>
  <c r="F20" i="2"/>
  <c r="K26" i="2"/>
  <c r="K28" i="2"/>
  <c r="O27" i="2"/>
  <c r="M32" i="2"/>
  <c r="R31" i="1"/>
  <c r="C30" i="1"/>
  <c r="C34" i="1"/>
  <c r="K29" i="1"/>
  <c r="K33" i="1"/>
  <c r="Q29" i="1"/>
  <c r="Q33" i="1"/>
  <c r="D19" i="2"/>
  <c r="L26" i="2"/>
  <c r="L28" i="2"/>
  <c r="N28" i="2"/>
  <c r="D30" i="1"/>
  <c r="D34" i="1"/>
  <c r="J30" i="1"/>
  <c r="J34" i="1"/>
  <c r="R29" i="1"/>
  <c r="R33" i="1"/>
  <c r="E19" i="2"/>
  <c r="O28" i="2"/>
  <c r="D20" i="2"/>
  <c r="C31" i="1"/>
  <c r="C35" i="1"/>
  <c r="K30" i="1"/>
  <c r="K34" i="1"/>
  <c r="Q30" i="1"/>
  <c r="Q34" i="1"/>
  <c r="J25" i="2"/>
  <c r="J27" i="2"/>
  <c r="N25" i="2"/>
  <c r="N29" i="2"/>
  <c r="K33" i="2"/>
  <c r="C28" i="1"/>
  <c r="K31" i="1"/>
  <c r="Q31" i="1"/>
  <c r="L25" i="2"/>
  <c r="F13" i="3"/>
  <c r="E13" i="3"/>
  <c r="D13" i="3"/>
  <c r="C13" i="3"/>
  <c r="N12" i="3"/>
  <c r="M12" i="3"/>
  <c r="L12" i="3"/>
  <c r="K12" i="3"/>
  <c r="J12" i="3"/>
  <c r="I12" i="3"/>
  <c r="G12" i="3"/>
  <c r="N11" i="3"/>
  <c r="M11" i="3"/>
  <c r="L11" i="3"/>
  <c r="K11" i="3"/>
  <c r="O11" i="3" s="1"/>
  <c r="AE11" i="3" s="1"/>
  <c r="J11" i="3"/>
  <c r="I11" i="3"/>
  <c r="G11" i="3"/>
  <c r="N10" i="3"/>
  <c r="M10" i="3"/>
  <c r="L10" i="3"/>
  <c r="K10" i="3"/>
  <c r="J10" i="3"/>
  <c r="I10" i="3"/>
  <c r="G10" i="3"/>
  <c r="N9" i="3"/>
  <c r="M9" i="3"/>
  <c r="L9" i="3"/>
  <c r="K9" i="3"/>
  <c r="J9" i="3"/>
  <c r="I9" i="3"/>
  <c r="G9" i="3"/>
  <c r="AE8" i="3"/>
  <c r="O8" i="3"/>
  <c r="N8" i="3"/>
  <c r="M8" i="3"/>
  <c r="L8" i="3"/>
  <c r="K8" i="3"/>
  <c r="J8" i="3"/>
  <c r="I8" i="3"/>
  <c r="G8" i="3"/>
  <c r="AI7" i="3"/>
  <c r="AG7" i="3"/>
  <c r="AH7" i="3" s="1"/>
  <c r="O7" i="3"/>
  <c r="AE7" i="3" s="1"/>
  <c r="N7" i="3"/>
  <c r="M7" i="3"/>
  <c r="L7" i="3"/>
  <c r="K7" i="3"/>
  <c r="J7" i="3"/>
  <c r="I7" i="3"/>
  <c r="G7" i="3"/>
  <c r="AG6" i="3"/>
  <c r="AI6" i="3" s="1"/>
  <c r="N6" i="3"/>
  <c r="N13" i="3" s="1"/>
  <c r="M6" i="3"/>
  <c r="L6" i="3"/>
  <c r="K6" i="3"/>
  <c r="J6" i="3"/>
  <c r="I6" i="3"/>
  <c r="G6" i="3"/>
  <c r="AI5" i="3"/>
  <c r="AH5" i="3"/>
  <c r="AG5" i="3"/>
  <c r="P7" i="3" s="1"/>
  <c r="S7" i="3" s="1"/>
  <c r="V7" i="3" s="1"/>
  <c r="Z7" i="3" s="1"/>
  <c r="O5" i="3"/>
  <c r="N5" i="3"/>
  <c r="M5" i="3"/>
  <c r="L5" i="3"/>
  <c r="L13" i="3" s="1"/>
  <c r="K5" i="3"/>
  <c r="J5" i="3"/>
  <c r="P5" i="3" s="1"/>
  <c r="S5" i="3" s="1"/>
  <c r="V5" i="3" s="1"/>
  <c r="Z5" i="3" s="1"/>
  <c r="I5" i="3"/>
  <c r="G5" i="3"/>
  <c r="X4" i="3"/>
  <c r="AB4" i="3" s="1"/>
  <c r="V4" i="3"/>
  <c r="Z4" i="3" s="1"/>
  <c r="S4" i="3"/>
  <c r="P4" i="3"/>
  <c r="N4" i="3"/>
  <c r="Y4" i="3" s="1"/>
  <c r="AC4" i="3" s="1"/>
  <c r="M4" i="3"/>
  <c r="U4" i="3" s="1"/>
  <c r="L4" i="3"/>
  <c r="W4" i="3" s="1"/>
  <c r="AA4" i="3" s="1"/>
  <c r="K4" i="3"/>
  <c r="J4" i="3"/>
  <c r="I4" i="3"/>
  <c r="F34" i="2"/>
  <c r="E34" i="2"/>
  <c r="D34" i="2"/>
  <c r="C34" i="2"/>
  <c r="G34" i="2" s="1"/>
  <c r="G33" i="2"/>
  <c r="G32" i="2"/>
  <c r="G31" i="2"/>
  <c r="G30" i="2"/>
  <c r="G29" i="2"/>
  <c r="G28" i="2"/>
  <c r="G27" i="2"/>
  <c r="G26" i="2"/>
  <c r="L13" i="2"/>
  <c r="G13" i="2"/>
  <c r="F13" i="2"/>
  <c r="E13" i="2"/>
  <c r="D13" i="2"/>
  <c r="C13" i="2"/>
  <c r="O12" i="2"/>
  <c r="AE12" i="2" s="1"/>
  <c r="N12" i="2"/>
  <c r="M12" i="2"/>
  <c r="L12" i="2"/>
  <c r="K12" i="2"/>
  <c r="J12" i="2"/>
  <c r="I12" i="2"/>
  <c r="R12" i="2" s="1"/>
  <c r="U12" i="2" s="1"/>
  <c r="G12" i="2"/>
  <c r="AE11" i="2"/>
  <c r="O11" i="2"/>
  <c r="N11" i="2"/>
  <c r="M11" i="2"/>
  <c r="L11" i="2"/>
  <c r="K11" i="2"/>
  <c r="J11" i="2"/>
  <c r="I11" i="2"/>
  <c r="R11" i="2" s="1"/>
  <c r="U11" i="2" s="1"/>
  <c r="G11" i="2"/>
  <c r="X10" i="2"/>
  <c r="P10" i="2"/>
  <c r="S10" i="2" s="1"/>
  <c r="V10" i="2" s="1"/>
  <c r="N10" i="2"/>
  <c r="M10" i="2"/>
  <c r="O10" i="2" s="1"/>
  <c r="AE10" i="2" s="1"/>
  <c r="L10" i="2"/>
  <c r="K10" i="2"/>
  <c r="J10" i="2"/>
  <c r="R10" i="2" s="1"/>
  <c r="U10" i="2" s="1"/>
  <c r="Y10" i="2" s="1"/>
  <c r="I10" i="2"/>
  <c r="Q10" i="2" s="1"/>
  <c r="T10" i="2" s="1"/>
  <c r="G10" i="2"/>
  <c r="AL9" i="2"/>
  <c r="Q9" i="2"/>
  <c r="T9" i="2" s="1"/>
  <c r="N9" i="2"/>
  <c r="M9" i="2"/>
  <c r="L9" i="2"/>
  <c r="K9" i="2"/>
  <c r="O9" i="2" s="1"/>
  <c r="AE9" i="2" s="1"/>
  <c r="J9" i="2"/>
  <c r="I9" i="2"/>
  <c r="G9" i="2"/>
  <c r="Z8" i="2"/>
  <c r="N8" i="2"/>
  <c r="M8" i="2"/>
  <c r="L8" i="2"/>
  <c r="O8" i="2" s="1"/>
  <c r="AE8" i="2" s="1"/>
  <c r="K8" i="2"/>
  <c r="J8" i="2"/>
  <c r="P8" i="2" s="1"/>
  <c r="S8" i="2" s="1"/>
  <c r="V8" i="2" s="1"/>
  <c r="I8" i="2"/>
  <c r="G8" i="2"/>
  <c r="Z7" i="2"/>
  <c r="R7" i="2"/>
  <c r="U7" i="2" s="1"/>
  <c r="N7" i="2"/>
  <c r="M7" i="2"/>
  <c r="L7" i="2"/>
  <c r="O7" i="2" s="1"/>
  <c r="AE7" i="2" s="1"/>
  <c r="K7" i="2"/>
  <c r="J7" i="2"/>
  <c r="P7" i="2" s="1"/>
  <c r="S7" i="2" s="1"/>
  <c r="V7" i="2" s="1"/>
  <c r="I7" i="2"/>
  <c r="Q7" i="2" s="1"/>
  <c r="T7" i="2" s="1"/>
  <c r="W7" i="2" s="1"/>
  <c r="AA7" i="2" s="1"/>
  <c r="G7" i="2"/>
  <c r="N6" i="2"/>
  <c r="M6" i="2"/>
  <c r="L6" i="2"/>
  <c r="K6" i="2"/>
  <c r="O6" i="2" s="1"/>
  <c r="AE6" i="2" s="1"/>
  <c r="J6" i="2"/>
  <c r="I6" i="2"/>
  <c r="R6" i="2" s="1"/>
  <c r="U6" i="2" s="1"/>
  <c r="G6" i="2"/>
  <c r="N5" i="2"/>
  <c r="N13" i="2" s="1"/>
  <c r="M5" i="2"/>
  <c r="M13" i="2" s="1"/>
  <c r="L5" i="2"/>
  <c r="K5" i="2"/>
  <c r="K13" i="2" s="1"/>
  <c r="J5" i="2"/>
  <c r="R5" i="2" s="1"/>
  <c r="U5" i="2" s="1"/>
  <c r="I5" i="2"/>
  <c r="Q5" i="2" s="1"/>
  <c r="T5" i="2" s="1"/>
  <c r="G5" i="2"/>
  <c r="Z4" i="2"/>
  <c r="X4" i="2"/>
  <c r="AB4" i="2" s="1"/>
  <c r="W4" i="2"/>
  <c r="AA4" i="2" s="1"/>
  <c r="U4" i="2"/>
  <c r="T4" i="2"/>
  <c r="R4" i="2"/>
  <c r="Q4" i="2"/>
  <c r="P4" i="2"/>
  <c r="N4" i="2"/>
  <c r="Y4" i="2" s="1"/>
  <c r="AC4" i="2" s="1"/>
  <c r="M4" i="2"/>
  <c r="L4" i="2"/>
  <c r="K4" i="2"/>
  <c r="V4" i="2" s="1"/>
  <c r="J4" i="2"/>
  <c r="I4" i="2"/>
  <c r="R27" i="1"/>
  <c r="Q27" i="1"/>
  <c r="K27" i="1"/>
  <c r="J27" i="1"/>
  <c r="D27" i="1"/>
  <c r="R23" i="1"/>
  <c r="J23" i="1"/>
  <c r="C23" i="1"/>
  <c r="R22" i="1"/>
  <c r="J22" i="1"/>
  <c r="C22" i="1"/>
  <c r="R21" i="1"/>
  <c r="K21" i="1"/>
  <c r="J21" i="1"/>
  <c r="D21" i="1"/>
  <c r="C21" i="1"/>
  <c r="R20" i="1"/>
  <c r="J20" i="1"/>
  <c r="D20" i="1"/>
  <c r="C20" i="1"/>
  <c r="R19" i="1"/>
  <c r="Q19" i="1" s="1"/>
  <c r="J19" i="1"/>
  <c r="D19" i="1"/>
  <c r="C19" i="1"/>
  <c r="R18" i="1"/>
  <c r="J18" i="1"/>
  <c r="C18" i="1"/>
  <c r="R17" i="1"/>
  <c r="J17" i="1"/>
  <c r="C17" i="1"/>
  <c r="R16" i="1"/>
  <c r="J16" i="1"/>
  <c r="C16" i="1"/>
  <c r="C15" i="1"/>
  <c r="C27" i="1" s="1"/>
  <c r="M13" i="1"/>
  <c r="F13" i="1"/>
  <c r="E13" i="1"/>
  <c r="D13" i="1"/>
  <c r="C13" i="1"/>
  <c r="G13" i="1" s="1"/>
  <c r="N12" i="1"/>
  <c r="M12" i="1"/>
  <c r="L12" i="1"/>
  <c r="O12" i="1" s="1"/>
  <c r="AE12" i="1" s="1"/>
  <c r="K12" i="1"/>
  <c r="J12" i="1"/>
  <c r="I12" i="1"/>
  <c r="G12" i="1"/>
  <c r="N11" i="1"/>
  <c r="M11" i="1"/>
  <c r="L11" i="1"/>
  <c r="O11" i="1" s="1"/>
  <c r="AE11" i="1" s="1"/>
  <c r="K11" i="1"/>
  <c r="J11" i="1"/>
  <c r="I11" i="1"/>
  <c r="G11" i="1"/>
  <c r="N10" i="1"/>
  <c r="M10" i="1"/>
  <c r="L10" i="1"/>
  <c r="K10" i="1"/>
  <c r="O10" i="1" s="1"/>
  <c r="AE10" i="1" s="1"/>
  <c r="J10" i="1"/>
  <c r="I10" i="1"/>
  <c r="G10" i="1"/>
  <c r="Q21" i="1" s="1"/>
  <c r="N9" i="1"/>
  <c r="M9" i="1"/>
  <c r="L9" i="1"/>
  <c r="K9" i="1"/>
  <c r="O9" i="1" s="1"/>
  <c r="AE9" i="1" s="1"/>
  <c r="J9" i="1"/>
  <c r="I9" i="1"/>
  <c r="G9" i="1"/>
  <c r="N8" i="1"/>
  <c r="M8" i="1"/>
  <c r="L8" i="1"/>
  <c r="K8" i="1"/>
  <c r="J8" i="1"/>
  <c r="I8" i="1"/>
  <c r="G8" i="1"/>
  <c r="K19" i="1" s="1"/>
  <c r="N7" i="1"/>
  <c r="M7" i="1"/>
  <c r="L7" i="1"/>
  <c r="O7" i="1" s="1"/>
  <c r="AE7" i="1" s="1"/>
  <c r="K7" i="1"/>
  <c r="J7" i="1"/>
  <c r="I7" i="1"/>
  <c r="G7" i="1"/>
  <c r="N6" i="1"/>
  <c r="M6" i="1"/>
  <c r="L6" i="1"/>
  <c r="K6" i="1"/>
  <c r="O6" i="1" s="1"/>
  <c r="AE6" i="1" s="1"/>
  <c r="J6" i="1"/>
  <c r="I6" i="1"/>
  <c r="G6" i="1"/>
  <c r="Q17" i="1" s="1"/>
  <c r="N5" i="1"/>
  <c r="N13" i="1" s="1"/>
  <c r="M5" i="1"/>
  <c r="L5" i="1"/>
  <c r="K5" i="1"/>
  <c r="J5" i="1"/>
  <c r="I5" i="1"/>
  <c r="G5" i="1"/>
  <c r="AC4" i="1"/>
  <c r="Y4" i="1"/>
  <c r="T4" i="1"/>
  <c r="N4" i="1"/>
  <c r="M4" i="1"/>
  <c r="L4" i="1"/>
  <c r="Q4" i="1" s="1"/>
  <c r="K4" i="1"/>
  <c r="V4" i="1" s="1"/>
  <c r="Z4" i="1" s="1"/>
  <c r="J4" i="1"/>
  <c r="I4" i="1"/>
  <c r="W9" i="2" l="1"/>
  <c r="AA9" i="2" s="1"/>
  <c r="Y12" i="2"/>
  <c r="AC12" i="2" s="1"/>
  <c r="R12" i="3"/>
  <c r="U12" i="3" s="1"/>
  <c r="R11" i="3"/>
  <c r="U11" i="3" s="1"/>
  <c r="R10" i="3"/>
  <c r="U10" i="3" s="1"/>
  <c r="R9" i="3"/>
  <c r="U9" i="3" s="1"/>
  <c r="R6" i="3"/>
  <c r="U6" i="3" s="1"/>
  <c r="R8" i="3"/>
  <c r="U8" i="3" s="1"/>
  <c r="D16" i="1"/>
  <c r="K16" i="1"/>
  <c r="Q20" i="1"/>
  <c r="K20" i="1"/>
  <c r="D17" i="1"/>
  <c r="Q8" i="2"/>
  <c r="T8" i="2" s="1"/>
  <c r="W8" i="2" s="1"/>
  <c r="AA8" i="2" s="1"/>
  <c r="M13" i="3"/>
  <c r="U4" i="1"/>
  <c r="X4" i="1"/>
  <c r="AB4" i="1" s="1"/>
  <c r="P9" i="2"/>
  <c r="S9" i="2" s="1"/>
  <c r="V9" i="2" s="1"/>
  <c r="R9" i="2"/>
  <c r="U9" i="2" s="1"/>
  <c r="AD10" i="2"/>
  <c r="Z10" i="2"/>
  <c r="Q22" i="1"/>
  <c r="K22" i="1"/>
  <c r="D22" i="1"/>
  <c r="K17" i="1"/>
  <c r="AB10" i="2"/>
  <c r="R7" i="3"/>
  <c r="U7" i="3" s="1"/>
  <c r="R4" i="1"/>
  <c r="W10" i="2"/>
  <c r="AA10" i="2" s="1"/>
  <c r="R5" i="3"/>
  <c r="U5" i="3" s="1"/>
  <c r="O6" i="3"/>
  <c r="AE6" i="3" s="1"/>
  <c r="O9" i="3"/>
  <c r="AE9" i="3" s="1"/>
  <c r="G13" i="3"/>
  <c r="O5" i="1"/>
  <c r="L13" i="1"/>
  <c r="Q16" i="1"/>
  <c r="AC10" i="2"/>
  <c r="O10" i="3"/>
  <c r="AE10" i="3" s="1"/>
  <c r="Y7" i="2"/>
  <c r="AC7" i="2" s="1"/>
  <c r="X7" i="2"/>
  <c r="AB7" i="2" s="1"/>
  <c r="Y11" i="2"/>
  <c r="AC11" i="2" s="1"/>
  <c r="S4" i="1"/>
  <c r="P4" i="1"/>
  <c r="Q18" i="1"/>
  <c r="D18" i="1"/>
  <c r="Q23" i="1"/>
  <c r="K23" i="1"/>
  <c r="D23" i="1"/>
  <c r="K13" i="1"/>
  <c r="O8" i="1"/>
  <c r="AE8" i="1" s="1"/>
  <c r="K18" i="1"/>
  <c r="Y5" i="2"/>
  <c r="AC5" i="2" s="1"/>
  <c r="X5" i="2"/>
  <c r="AB5" i="2" s="1"/>
  <c r="Y6" i="2"/>
  <c r="AC6" i="2" s="1"/>
  <c r="R8" i="2"/>
  <c r="U8" i="2" s="1"/>
  <c r="O12" i="3"/>
  <c r="AE12" i="3" s="1"/>
  <c r="W4" i="1"/>
  <c r="AA4" i="1" s="1"/>
  <c r="S4" i="2"/>
  <c r="P11" i="2"/>
  <c r="S11" i="2" s="1"/>
  <c r="V11" i="2" s="1"/>
  <c r="P12" i="2"/>
  <c r="S12" i="2" s="1"/>
  <c r="V12" i="2" s="1"/>
  <c r="Q4" i="3"/>
  <c r="P8" i="3"/>
  <c r="S8" i="3" s="1"/>
  <c r="V8" i="3" s="1"/>
  <c r="Q11" i="2"/>
  <c r="T11" i="2" s="1"/>
  <c r="W11" i="2" s="1"/>
  <c r="AA11" i="2" s="1"/>
  <c r="Q12" i="2"/>
  <c r="T12" i="2" s="1"/>
  <c r="W12" i="2" s="1"/>
  <c r="AA12" i="2" s="1"/>
  <c r="R4" i="3"/>
  <c r="P6" i="3"/>
  <c r="S6" i="3" s="1"/>
  <c r="V6" i="3" s="1"/>
  <c r="P9" i="3"/>
  <c r="S9" i="3" s="1"/>
  <c r="V9" i="3" s="1"/>
  <c r="K13" i="3"/>
  <c r="O5" i="2"/>
  <c r="AH6" i="3"/>
  <c r="Q9" i="3" s="1"/>
  <c r="T9" i="3" s="1"/>
  <c r="W9" i="3" s="1"/>
  <c r="AA9" i="3" s="1"/>
  <c r="P10" i="3"/>
  <c r="S10" i="3" s="1"/>
  <c r="V10" i="3" s="1"/>
  <c r="Z10" i="3" s="1"/>
  <c r="P5" i="2"/>
  <c r="S5" i="2" s="1"/>
  <c r="V5" i="2" s="1"/>
  <c r="T4" i="3"/>
  <c r="P11" i="3"/>
  <c r="S11" i="3" s="1"/>
  <c r="V11" i="3" s="1"/>
  <c r="P12" i="3"/>
  <c r="S12" i="3" s="1"/>
  <c r="V12" i="3" s="1"/>
  <c r="P6" i="2"/>
  <c r="S6" i="2" s="1"/>
  <c r="V6" i="2" s="1"/>
  <c r="AE5" i="3"/>
  <c r="AE13" i="3" s="1"/>
  <c r="Q6" i="2"/>
  <c r="T6" i="2" s="1"/>
  <c r="AG7" i="1" l="1"/>
  <c r="AG5" i="1"/>
  <c r="AG6" i="1"/>
  <c r="AH7" i="1"/>
  <c r="AH6" i="1"/>
  <c r="AH5" i="1"/>
  <c r="AI7" i="1"/>
  <c r="AI6" i="1"/>
  <c r="AI5" i="1"/>
  <c r="Z12" i="3"/>
  <c r="Q6" i="3"/>
  <c r="T6" i="3" s="1"/>
  <c r="W6" i="3" s="1"/>
  <c r="AA6" i="3" s="1"/>
  <c r="Z9" i="2"/>
  <c r="Y12" i="3"/>
  <c r="AC12" i="3" s="1"/>
  <c r="X12" i="3"/>
  <c r="AB12" i="3" s="1"/>
  <c r="Z11" i="3"/>
  <c r="O13" i="2"/>
  <c r="AE5" i="2"/>
  <c r="AE13" i="2" s="1"/>
  <c r="Q7" i="3"/>
  <c r="T7" i="3" s="1"/>
  <c r="W7" i="3" s="1"/>
  <c r="Q5" i="3"/>
  <c r="T5" i="3" s="1"/>
  <c r="W5" i="3" s="1"/>
  <c r="Y5" i="3"/>
  <c r="AC5" i="3" s="1"/>
  <c r="X5" i="3"/>
  <c r="AB5" i="3" s="1"/>
  <c r="AD7" i="2"/>
  <c r="X12" i="2"/>
  <c r="AB12" i="2" s="1"/>
  <c r="Q10" i="3"/>
  <c r="T10" i="3" s="1"/>
  <c r="W10" i="3" s="1"/>
  <c r="AA10" i="3" s="1"/>
  <c r="Z8" i="3"/>
  <c r="AL9" i="3"/>
  <c r="Y8" i="2"/>
  <c r="AC8" i="2" s="1"/>
  <c r="AC13" i="2" s="1"/>
  <c r="X8" i="2"/>
  <c r="Y8" i="3"/>
  <c r="AC8" i="3" s="1"/>
  <c r="W6" i="2"/>
  <c r="AA6" i="2" s="1"/>
  <c r="Z5" i="2"/>
  <c r="AD5" i="2"/>
  <c r="Z9" i="3"/>
  <c r="AD12" i="2"/>
  <c r="Z12" i="2"/>
  <c r="X6" i="2"/>
  <c r="AB6" i="2" s="1"/>
  <c r="X11" i="2"/>
  <c r="AB11" i="2" s="1"/>
  <c r="Y6" i="3"/>
  <c r="AC6" i="3" s="1"/>
  <c r="X6" i="3"/>
  <c r="AB6" i="3" s="1"/>
  <c r="W5" i="2"/>
  <c r="AA5" i="2" s="1"/>
  <c r="AA13" i="2" s="1"/>
  <c r="Q12" i="3"/>
  <c r="T12" i="3" s="1"/>
  <c r="W12" i="3" s="1"/>
  <c r="AA12" i="3" s="1"/>
  <c r="Z6" i="3"/>
  <c r="Z13" i="3" s="1"/>
  <c r="Z11" i="2"/>
  <c r="AE5" i="1"/>
  <c r="AE13" i="1" s="1"/>
  <c r="O13" i="1"/>
  <c r="Y7" i="3"/>
  <c r="AC7" i="3" s="1"/>
  <c r="X7" i="3"/>
  <c r="AB7" i="3" s="1"/>
  <c r="Y9" i="3"/>
  <c r="AC9" i="3" s="1"/>
  <c r="X9" i="3"/>
  <c r="AB9" i="3" s="1"/>
  <c r="O13" i="3"/>
  <c r="Y10" i="3"/>
  <c r="AC10" i="3" s="1"/>
  <c r="X10" i="3"/>
  <c r="AB10" i="3" s="1"/>
  <c r="Z6" i="2"/>
  <c r="AD6" i="2"/>
  <c r="Q11" i="3"/>
  <c r="T11" i="3" s="1"/>
  <c r="W11" i="3" s="1"/>
  <c r="AA11" i="3" s="1"/>
  <c r="Q8" i="3"/>
  <c r="T8" i="3" s="1"/>
  <c r="W8" i="3" s="1"/>
  <c r="AA8" i="3" s="1"/>
  <c r="X9" i="2"/>
  <c r="AB9" i="2" s="1"/>
  <c r="Y9" i="2"/>
  <c r="AC9" i="2" s="1"/>
  <c r="Y11" i="3"/>
  <c r="AC11" i="3" s="1"/>
  <c r="Z13" i="2" l="1"/>
  <c r="AA5" i="3"/>
  <c r="AA13" i="3" s="1"/>
  <c r="AD5" i="3"/>
  <c r="AD8" i="3"/>
  <c r="AA7" i="3"/>
  <c r="AD7" i="3"/>
  <c r="Q12" i="1"/>
  <c r="T12" i="1" s="1"/>
  <c r="Q11" i="1"/>
  <c r="T11" i="1" s="1"/>
  <c r="Q9" i="1"/>
  <c r="T9" i="1" s="1"/>
  <c r="Q6" i="1"/>
  <c r="T6" i="1" s="1"/>
  <c r="Q7" i="1"/>
  <c r="T7" i="1" s="1"/>
  <c r="Q5" i="1"/>
  <c r="T5" i="1" s="1"/>
  <c r="Q10" i="1"/>
  <c r="T10" i="1" s="1"/>
  <c r="Q8" i="1"/>
  <c r="T8" i="1" s="1"/>
  <c r="AC13" i="3"/>
  <c r="AD11" i="2"/>
  <c r="X8" i="3"/>
  <c r="AB8" i="3" s="1"/>
  <c r="AL5" i="3"/>
  <c r="AD10" i="3"/>
  <c r="AD9" i="2"/>
  <c r="AD6" i="3"/>
  <c r="AL5" i="1"/>
  <c r="AL5" i="2"/>
  <c r="AD12" i="3"/>
  <c r="AL9" i="1"/>
  <c r="AD9" i="3"/>
  <c r="AB8" i="2"/>
  <c r="AB13" i="2" s="1"/>
  <c r="AD8" i="2"/>
  <c r="AD13" i="2" s="1"/>
  <c r="AL6" i="2" s="1"/>
  <c r="P10" i="1"/>
  <c r="S10" i="1" s="1"/>
  <c r="V10" i="1" s="1"/>
  <c r="P8" i="1"/>
  <c r="S8" i="1" s="1"/>
  <c r="V8" i="1" s="1"/>
  <c r="P6" i="1"/>
  <c r="S6" i="1" s="1"/>
  <c r="V6" i="1" s="1"/>
  <c r="P12" i="1"/>
  <c r="S12" i="1" s="1"/>
  <c r="V12" i="1" s="1"/>
  <c r="P7" i="1"/>
  <c r="S7" i="1" s="1"/>
  <c r="V7" i="1" s="1"/>
  <c r="P9" i="1"/>
  <c r="S9" i="1" s="1"/>
  <c r="V9" i="1" s="1"/>
  <c r="P5" i="1"/>
  <c r="S5" i="1" s="1"/>
  <c r="V5" i="1" s="1"/>
  <c r="P11" i="1"/>
  <c r="S11" i="1" s="1"/>
  <c r="V11" i="1" s="1"/>
  <c r="X11" i="3"/>
  <c r="AB11" i="3" s="1"/>
  <c r="AB13" i="3"/>
  <c r="R10" i="1"/>
  <c r="U10" i="1" s="1"/>
  <c r="R8" i="1"/>
  <c r="U8" i="1" s="1"/>
  <c r="R7" i="1"/>
  <c r="U7" i="1" s="1"/>
  <c r="R5" i="1"/>
  <c r="U5" i="1" s="1"/>
  <c r="R6" i="1"/>
  <c r="U6" i="1" s="1"/>
  <c r="R12" i="1"/>
  <c r="U12" i="1" s="1"/>
  <c r="R11" i="1"/>
  <c r="U11" i="1" s="1"/>
  <c r="R9" i="1"/>
  <c r="U9" i="1" s="1"/>
  <c r="W5" i="1" l="1"/>
  <c r="AA5" i="1" s="1"/>
  <c r="W9" i="1"/>
  <c r="AA9" i="1" s="1"/>
  <c r="W11" i="1"/>
  <c r="AA11" i="1" s="1"/>
  <c r="AL8" i="2"/>
  <c r="AL10" i="2" s="1"/>
  <c r="AL12" i="2" s="1"/>
  <c r="AL14" i="2"/>
  <c r="AL15" i="2"/>
  <c r="AL16" i="2" s="1"/>
  <c r="Y7" i="1"/>
  <c r="AC7" i="1" s="1"/>
  <c r="X7" i="1"/>
  <c r="AB7" i="1" s="1"/>
  <c r="Z12" i="1"/>
  <c r="Z6" i="1"/>
  <c r="Z8" i="1"/>
  <c r="Y11" i="1"/>
  <c r="AC11" i="1" s="1"/>
  <c r="X11" i="1"/>
  <c r="AB11" i="1" s="1"/>
  <c r="Y12" i="1"/>
  <c r="AC12" i="1" s="1"/>
  <c r="X12" i="1"/>
  <c r="AB12" i="1" s="1"/>
  <c r="Y6" i="1"/>
  <c r="AC6" i="1" s="1"/>
  <c r="X6" i="1"/>
  <c r="AB6" i="1" s="1"/>
  <c r="Z5" i="1"/>
  <c r="W8" i="1"/>
  <c r="AA8" i="1" s="1"/>
  <c r="W6" i="1"/>
  <c r="AA6" i="1" s="1"/>
  <c r="Y9" i="1"/>
  <c r="AC9" i="1" s="1"/>
  <c r="X9" i="1"/>
  <c r="AB9" i="1" s="1"/>
  <c r="Z10" i="1"/>
  <c r="Z11" i="1"/>
  <c r="AD11" i="3"/>
  <c r="AD13" i="3" s="1"/>
  <c r="AL6" i="3" s="1"/>
  <c r="W12" i="1"/>
  <c r="AA12" i="1" s="1"/>
  <c r="Y5" i="1"/>
  <c r="AC5" i="1" s="1"/>
  <c r="X5" i="1"/>
  <c r="AB5" i="1" s="1"/>
  <c r="Z9" i="1"/>
  <c r="W10" i="1"/>
  <c r="AA10" i="1" s="1"/>
  <c r="Z7" i="1"/>
  <c r="AD7" i="1"/>
  <c r="X8" i="1"/>
  <c r="AB8" i="1" s="1"/>
  <c r="Y8" i="1"/>
  <c r="AC8" i="1" s="1"/>
  <c r="X10" i="1"/>
  <c r="AB10" i="1" s="1"/>
  <c r="Y10" i="1"/>
  <c r="AC10" i="1" s="1"/>
  <c r="W7" i="1"/>
  <c r="AA7" i="1" s="1"/>
  <c r="AA13" i="1" l="1"/>
  <c r="AD12" i="1"/>
  <c r="AD9" i="1"/>
  <c r="AL14" i="3"/>
  <c r="AL8" i="3"/>
  <c r="AL10" i="3" s="1"/>
  <c r="AL12" i="3" s="1"/>
  <c r="AL15" i="3"/>
  <c r="AL16" i="3" s="1"/>
  <c r="AB13" i="1"/>
  <c r="AD6" i="1"/>
  <c r="AC13" i="1"/>
  <c r="AD11" i="1"/>
  <c r="AD5" i="1"/>
  <c r="AD8" i="1"/>
  <c r="AD10" i="1"/>
  <c r="Z13" i="1"/>
  <c r="AD13" i="1" l="1"/>
  <c r="AL6" i="1" s="1"/>
  <c r="AL14" i="1" l="1"/>
  <c r="AL8" i="1"/>
  <c r="AL10" i="1" s="1"/>
  <c r="AL12" i="1" s="1"/>
  <c r="AL15" i="1"/>
  <c r="AL16" i="1" s="1"/>
</calcChain>
</file>

<file path=xl/sharedStrings.xml><?xml version="1.0" encoding="utf-8"?>
<sst xmlns="http://schemas.openxmlformats.org/spreadsheetml/2006/main" count="107" uniqueCount="44">
  <si>
    <t>Ordered Logistic Regression</t>
  </si>
  <si>
    <t>using binary model coefficients</t>
  </si>
  <si>
    <t>Indep Variables</t>
  </si>
  <si>
    <t>Observed Values</t>
  </si>
  <si>
    <t>Odds</t>
  </si>
  <si>
    <t>Pred Cum Prob</t>
  </si>
  <si>
    <t>Predicted Probabilities</t>
  </si>
  <si>
    <t>Forecasted Values</t>
  </si>
  <si>
    <t>Log-Likelihood</t>
  </si>
  <si>
    <t>Coefficients</t>
  </si>
  <si>
    <t>gender</t>
  </si>
  <si>
    <t>age</t>
  </si>
  <si>
    <t>total</t>
  </si>
  <si>
    <t>Total</t>
  </si>
  <si>
    <t>LL</t>
  </si>
  <si>
    <t>LL-const</t>
  </si>
  <si>
    <t>LL0</t>
  </si>
  <si>
    <t>LL1</t>
  </si>
  <si>
    <t>Chi-Sq</t>
  </si>
  <si>
    <t>df</t>
  </si>
  <si>
    <t>p-value</t>
  </si>
  <si>
    <t>alpha</t>
  </si>
  <si>
    <t>sig</t>
  </si>
  <si>
    <t>R-Sq (L)</t>
  </si>
  <si>
    <t>2+3+4</t>
  </si>
  <si>
    <t>1+2</t>
  </si>
  <si>
    <t>3+4</t>
  </si>
  <si>
    <t>1+2+3</t>
  </si>
  <si>
    <t>R-Sq (CS)</t>
  </si>
  <si>
    <t>R-Sq (N)</t>
  </si>
  <si>
    <t>Sort + Chart</t>
  </si>
  <si>
    <t>using Solver</t>
  </si>
  <si>
    <t>Forecast</t>
  </si>
  <si>
    <t>Multinomial logistic regression</t>
  </si>
  <si>
    <t>using proportional odds model and Solver</t>
  </si>
  <si>
    <t>a1</t>
  </si>
  <si>
    <t>a2</t>
  </si>
  <si>
    <t>a3</t>
  </si>
  <si>
    <t>b1</t>
  </si>
  <si>
    <t>b2</t>
  </si>
  <si>
    <t>Real Statistics Using Excel</t>
  </si>
  <si>
    <t>Updated</t>
  </si>
  <si>
    <t>Copyright © 2013 - 2022 Charles Zaiontz</t>
  </si>
  <si>
    <t>Ordinal Regression Basic 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</si>
</sst>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 applyAlignment="1">
      <alignment horizontal="right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 vs 2+3+4</c:v>
          </c:tx>
          <c:marker>
            <c:symbol val="none"/>
          </c:marker>
          <c:val>
            <c:numRef>
              <c:f>'OLogit 1'!$D$28:$D$35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3-42AD-977E-B8DE3344BC82}"/>
            </c:ext>
          </c:extLst>
        </c:ser>
        <c:ser>
          <c:idx val="1"/>
          <c:order val="1"/>
          <c:tx>
            <c:v>1+2 vs 3+4</c:v>
          </c:tx>
          <c:marker>
            <c:symbol val="none"/>
          </c:marker>
          <c:val>
            <c:numRef>
              <c:f>'OLogit 1'!$K$28:$K$35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3-42AD-977E-B8DE3344BC82}"/>
            </c:ext>
          </c:extLst>
        </c:ser>
        <c:ser>
          <c:idx val="2"/>
          <c:order val="2"/>
          <c:tx>
            <c:v>1+2+3 vs 4</c:v>
          </c:tx>
          <c:marker>
            <c:symbol val="none"/>
          </c:marker>
          <c:val>
            <c:numRef>
              <c:f>'OLogit 1'!$R$28:$R$35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3-42AD-977E-B8DE3344B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837144"/>
        <c:axId val="736837928"/>
      </c:lineChart>
      <c:catAx>
        <c:axId val="736837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6837928"/>
        <c:crosses val="autoZero"/>
        <c:auto val="1"/>
        <c:lblAlgn val="ctr"/>
        <c:lblOffset val="100"/>
        <c:noMultiLvlLbl val="0"/>
      </c:catAx>
      <c:valAx>
        <c:axId val="736837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6837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24</xdr:row>
      <xdr:rowOff>23812</xdr:rowOff>
    </xdr:from>
    <xdr:to>
      <xdr:col>26</xdr:col>
      <xdr:colOff>342900</xdr:colOff>
      <xdr:row>38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D7275A-E5A5-41D8-B53C-50504DF2C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Regression%202%2025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Logit 1"/>
      <sheetName val="Logit 2"/>
      <sheetName val="Logit 3"/>
      <sheetName val="Logit 3a"/>
      <sheetName val="Logit 4"/>
      <sheetName val="Logit 4a"/>
      <sheetName val="Logit 5"/>
      <sheetName val="Logit 5a"/>
      <sheetName val="Logit 6"/>
      <sheetName val="Logit 6a"/>
      <sheetName val="Logit 7a"/>
      <sheetName val="Hosmer"/>
      <sheetName val="Probit 1"/>
      <sheetName val="Probit 2"/>
      <sheetName val="Norm"/>
      <sheetName val="Binary"/>
      <sheetName val="MLogit 1"/>
      <sheetName val="MLogit 2"/>
      <sheetName val="MLogit 3"/>
      <sheetName val="MLogit 3a"/>
      <sheetName val="MLogit 4"/>
      <sheetName val="MLogit 4a"/>
      <sheetName val="MLogit 4b"/>
      <sheetName val="MLogit 5"/>
      <sheetName val="MLogit 5a"/>
      <sheetName val="MLogit 6"/>
      <sheetName val="OLogit 1"/>
      <sheetName val="OLogit 2"/>
      <sheetName val="OLogit 3"/>
      <sheetName val="Logit A"/>
      <sheetName val="Logit B"/>
      <sheetName val="Logit C"/>
      <sheetName val="Logit D"/>
      <sheetName val="Probit A"/>
      <sheetName val="Probit B"/>
      <sheetName val="Probit C"/>
      <sheetName val="Probit D"/>
      <sheetName val="OLogit A"/>
      <sheetName val="OLogit B"/>
      <sheetName val="PReg 1"/>
      <sheetName val="PReg 2"/>
      <sheetName val="PReg 3"/>
      <sheetName val="Log Lin 1.1"/>
      <sheetName val="Log Lin 1.2"/>
      <sheetName val="Log Lin 1.3"/>
      <sheetName val="Log Lin 1.4"/>
      <sheetName val="Log Lin 2.1"/>
      <sheetName val="Log Lin 2.2"/>
      <sheetName val="Log Lin 2.3"/>
      <sheetName val="Log Lin 2.4"/>
      <sheetName val="Log Lin 2.5"/>
      <sheetName val="Kaplan"/>
      <sheetName val="Kaplan 1"/>
      <sheetName val="Kaplan 2"/>
      <sheetName val="Kaplan 3"/>
      <sheetName val="Kaplan 4"/>
      <sheetName val="Log-Rank"/>
      <sheetName val="Log-Rank 1"/>
      <sheetName val="Cox Reg 1"/>
      <sheetName val="Cox Reg 2"/>
      <sheetName val="Cox Reg 3"/>
      <sheetName val="Cox Reg 4"/>
      <sheetName val="Cox Reg 5"/>
      <sheetName val="Cox Reg 6"/>
      <sheetName val="Cox Reg 7"/>
      <sheetName val="Cox Reg 8"/>
      <sheetName val="IPFP 2.1"/>
      <sheetName val="IPFP 2.1a"/>
      <sheetName val="IPFP 2.2 "/>
      <sheetName val="IPFP 3.1"/>
      <sheetName val="IPFP 3.2"/>
      <sheetName val="IPFP 3.2a"/>
      <sheetName val="Miss 1"/>
      <sheetName val="Miss 2"/>
      <sheetName val="Miss 3"/>
      <sheetName val="Miss 4"/>
      <sheetName val="MI 1"/>
      <sheetName val="MI 2"/>
      <sheetName val="MI 3a"/>
      <sheetName val="MI 3"/>
      <sheetName val="MI 4"/>
      <sheetName val="MI 5"/>
      <sheetName val="MI 6"/>
      <sheetName val="MI 7"/>
      <sheetName val="MI 8"/>
      <sheetName val="MI 8a"/>
      <sheetName val="MI 9"/>
      <sheetName val="MI 9a"/>
      <sheetName val="FIML 1"/>
      <sheetName val="FIML 2"/>
      <sheetName val="FIML 2a"/>
      <sheetName val="FIML 2b"/>
      <sheetName val="FIML 2c"/>
      <sheetName val="FIML 3"/>
      <sheetName val="FIML 3a"/>
      <sheetName val="FIML 3b"/>
      <sheetName val="EM A"/>
      <sheetName val="EM B"/>
      <sheetName val="EM C"/>
      <sheetName val="EM D"/>
      <sheetName val="EM E"/>
      <sheetName val="EM F"/>
      <sheetName val="EM Norm 1"/>
      <sheetName val="EM Norm 2"/>
      <sheetName val="EM Patterns"/>
      <sheetName val="EM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8">
          <cell r="D28">
            <v>51</v>
          </cell>
          <cell r="K28">
            <v>32</v>
          </cell>
          <cell r="R28">
            <v>25</v>
          </cell>
        </row>
        <row r="29">
          <cell r="D29">
            <v>44</v>
          </cell>
          <cell r="K29">
            <v>36</v>
          </cell>
          <cell r="R29">
            <v>16</v>
          </cell>
        </row>
        <row r="30">
          <cell r="D30">
            <v>39</v>
          </cell>
          <cell r="K30">
            <v>42</v>
          </cell>
          <cell r="R30">
            <v>24</v>
          </cell>
        </row>
        <row r="31">
          <cell r="D31">
            <v>34</v>
          </cell>
          <cell r="K31">
            <v>20</v>
          </cell>
          <cell r="R31">
            <v>8</v>
          </cell>
        </row>
        <row r="32">
          <cell r="D32">
            <v>57</v>
          </cell>
          <cell r="K32">
            <v>44</v>
          </cell>
          <cell r="R32">
            <v>28</v>
          </cell>
        </row>
        <row r="33">
          <cell r="D33">
            <v>52</v>
          </cell>
          <cell r="K33">
            <v>38</v>
          </cell>
          <cell r="R33">
            <v>20</v>
          </cell>
        </row>
        <row r="34">
          <cell r="D34">
            <v>50</v>
          </cell>
          <cell r="K34">
            <v>37</v>
          </cell>
          <cell r="R34">
            <v>12</v>
          </cell>
        </row>
        <row r="35">
          <cell r="D35">
            <v>43</v>
          </cell>
          <cell r="K35">
            <v>28</v>
          </cell>
          <cell r="R35">
            <v>18</v>
          </cell>
        </row>
      </sheetData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0D8C-E8DD-4A05-B190-D6265423F100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40</v>
      </c>
    </row>
    <row r="2" spans="1:2" x14ac:dyDescent="0.35">
      <c r="A2" t="s">
        <v>43</v>
      </c>
    </row>
    <row r="4" spans="1:2" x14ac:dyDescent="0.35">
      <c r="A4" t="s">
        <v>41</v>
      </c>
      <c r="B4" s="27">
        <v>44810</v>
      </c>
    </row>
    <row r="6" spans="1:2" x14ac:dyDescent="0.35">
      <c r="A6" s="28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4AF6-84C1-40B9-82E2-EA94652A2220}">
  <sheetPr codeName="Sheet281"/>
  <dimension ref="A1:AL35"/>
  <sheetViews>
    <sheetView zoomScale="99" zoomScaleNormal="99" workbookViewId="0"/>
  </sheetViews>
  <sheetFormatPr defaultRowHeight="14.5" x14ac:dyDescent="0.35"/>
  <cols>
    <col min="1" max="5" width="9.1796875" customWidth="1"/>
    <col min="7" max="7" width="9.1796875" customWidth="1"/>
    <col min="9" max="15" width="9.1796875" customWidth="1"/>
    <col min="30" max="31" width="9.1796875" customWidth="1"/>
    <col min="32" max="32" width="4.1796875" customWidth="1"/>
  </cols>
  <sheetData>
    <row r="1" spans="1:38" x14ac:dyDescent="0.35">
      <c r="A1" s="1" t="s">
        <v>0</v>
      </c>
    </row>
    <row r="2" spans="1:38" x14ac:dyDescent="0.35">
      <c r="A2" t="s">
        <v>1</v>
      </c>
    </row>
    <row r="3" spans="1:38" ht="15" thickBot="1" x14ac:dyDescent="0.4">
      <c r="I3" s="2" t="s">
        <v>2</v>
      </c>
      <c r="J3" s="2"/>
      <c r="K3" s="2" t="s">
        <v>3</v>
      </c>
      <c r="L3" s="2"/>
      <c r="M3" s="2"/>
      <c r="N3" s="2"/>
      <c r="O3" s="2"/>
      <c r="P3" s="2" t="s">
        <v>4</v>
      </c>
      <c r="Q3" s="2"/>
      <c r="R3" s="2"/>
      <c r="S3" s="2" t="s">
        <v>5</v>
      </c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/>
      <c r="AD3" s="2" t="s">
        <v>8</v>
      </c>
      <c r="AE3" s="2"/>
      <c r="AG3" s="3" t="s">
        <v>9</v>
      </c>
      <c r="AH3" s="3"/>
      <c r="AI3" s="3"/>
    </row>
    <row r="4" spans="1:38" ht="15" thickTop="1" x14ac:dyDescent="0.35">
      <c r="A4" s="4" t="s">
        <v>10</v>
      </c>
      <c r="B4" s="4" t="s">
        <v>11</v>
      </c>
      <c r="C4">
        <v>1</v>
      </c>
      <c r="D4">
        <v>2</v>
      </c>
      <c r="E4">
        <v>3</v>
      </c>
      <c r="F4">
        <v>4</v>
      </c>
      <c r="G4" s="4" t="s">
        <v>12</v>
      </c>
      <c r="I4" s="5" t="str">
        <f t="shared" ref="I4:N12" si="0">A4</f>
        <v>gender</v>
      </c>
      <c r="J4" s="5" t="str">
        <f t="shared" si="0"/>
        <v>age</v>
      </c>
      <c r="K4" s="5">
        <f t="shared" si="0"/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5" t="s">
        <v>13</v>
      </c>
      <c r="P4" s="5">
        <f>K4</f>
        <v>1</v>
      </c>
      <c r="Q4" s="5">
        <f>L4</f>
        <v>2</v>
      </c>
      <c r="R4" s="5">
        <f>M4</f>
        <v>3</v>
      </c>
      <c r="S4" s="5">
        <f>K4</f>
        <v>1</v>
      </c>
      <c r="T4" s="5">
        <f>L4</f>
        <v>2</v>
      </c>
      <c r="U4" s="5">
        <f>M4</f>
        <v>3</v>
      </c>
      <c r="V4" s="5">
        <f>K4</f>
        <v>1</v>
      </c>
      <c r="W4" s="5">
        <f>L4</f>
        <v>2</v>
      </c>
      <c r="X4" s="5">
        <f>M4</f>
        <v>3</v>
      </c>
      <c r="Y4" s="5">
        <f>N4</f>
        <v>4</v>
      </c>
      <c r="Z4" s="5">
        <f>V4</f>
        <v>1</v>
      </c>
      <c r="AA4" s="5">
        <f>W4</f>
        <v>2</v>
      </c>
      <c r="AB4" s="5">
        <f>X4</f>
        <v>3</v>
      </c>
      <c r="AC4" s="5">
        <f>Y4</f>
        <v>4</v>
      </c>
      <c r="AD4" s="5" t="s">
        <v>14</v>
      </c>
      <c r="AE4" s="5" t="s">
        <v>15</v>
      </c>
    </row>
    <row r="5" spans="1:38" x14ac:dyDescent="0.35">
      <c r="A5" s="6">
        <v>0</v>
      </c>
      <c r="B5" s="7">
        <v>0</v>
      </c>
      <c r="C5" s="6">
        <v>3</v>
      </c>
      <c r="D5" s="7">
        <v>9</v>
      </c>
      <c r="E5" s="7">
        <v>18</v>
      </c>
      <c r="F5" s="8">
        <v>24</v>
      </c>
      <c r="G5" s="9">
        <f>SUM(C5:F5)</f>
        <v>54</v>
      </c>
      <c r="I5">
        <f>A5</f>
        <v>0</v>
      </c>
      <c r="J5">
        <f>B5</f>
        <v>0</v>
      </c>
      <c r="K5" s="6">
        <f t="shared" si="0"/>
        <v>3</v>
      </c>
      <c r="L5" s="7">
        <f t="shared" si="0"/>
        <v>9</v>
      </c>
      <c r="M5" s="7">
        <f t="shared" si="0"/>
        <v>18</v>
      </c>
      <c r="N5" s="7">
        <f t="shared" si="0"/>
        <v>24</v>
      </c>
      <c r="O5" s="9">
        <f>SUM(K5:N5)</f>
        <v>54</v>
      </c>
      <c r="P5" s="6" t="e">
        <f ca="1">EXP(AG$5+MMULT($I5:$J5,AG$6:AG$7))</f>
        <v>#NAME?</v>
      </c>
      <c r="Q5" s="7" t="e">
        <f t="shared" ref="Q5:R12" ca="1" si="1">EXP(AH$5+MMULT($I5:$J5,AH$6:AH$7))</f>
        <v>#NAME?</v>
      </c>
      <c r="R5" s="8" t="e">
        <f t="shared" ca="1" si="1"/>
        <v>#NAME?</v>
      </c>
      <c r="S5" s="6" t="e">
        <f t="shared" ref="S5:U12" ca="1" si="2">P5/(1+P5)</f>
        <v>#NAME?</v>
      </c>
      <c r="T5" s="7" t="e">
        <f ca="1">Q5/(1+Q5)</f>
        <v>#NAME?</v>
      </c>
      <c r="U5" s="8" t="e">
        <f t="shared" ca="1" si="2"/>
        <v>#NAME?</v>
      </c>
      <c r="V5" s="6" t="e">
        <f t="shared" ref="V5:V12" ca="1" si="3">S5</f>
        <v>#NAME?</v>
      </c>
      <c r="W5" s="7" t="e">
        <f ca="1">T5-S5</f>
        <v>#NAME?</v>
      </c>
      <c r="X5" s="7" t="e">
        <f ca="1">U5-T5</f>
        <v>#NAME?</v>
      </c>
      <c r="Y5" s="8" t="e">
        <f t="shared" ref="Y5:Y12" ca="1" si="4">1-U5</f>
        <v>#NAME?</v>
      </c>
      <c r="Z5" s="6" t="e">
        <f ca="1">V5*$O5</f>
        <v>#NAME?</v>
      </c>
      <c r="AA5" s="7" t="e">
        <f t="shared" ref="AA5:AC12" ca="1" si="5">W5*$O5</f>
        <v>#NAME?</v>
      </c>
      <c r="AB5" s="7" t="e">
        <f t="shared" ca="1" si="5"/>
        <v>#NAME?</v>
      </c>
      <c r="AC5" s="8" t="e">
        <f t="shared" ca="1" si="5"/>
        <v>#NAME?</v>
      </c>
      <c r="AD5" t="e">
        <f ca="1">SUMPRODUCT(K5:N5,LN(V5:Y5))</f>
        <v>#NAME?</v>
      </c>
      <c r="AE5">
        <f>GAMMALN(O5+1)-SUMPRODUCT(GAMMALN(K5:N5+1))</f>
        <v>58.546350707740302</v>
      </c>
      <c r="AG5" s="6" t="e">
        <f ca="1">F16</f>
        <v>#NAME?</v>
      </c>
      <c r="AH5" s="9" t="e">
        <f ca="1">M16</f>
        <v>#NAME?</v>
      </c>
      <c r="AI5" s="8" t="e">
        <f ca="1">T16</f>
        <v>#NAME?</v>
      </c>
      <c r="AK5" t="s">
        <v>16</v>
      </c>
      <c r="AL5" s="10">
        <f>SUMPRODUCT(K13:N13,LN(K13:N13/O13))+AE13</f>
        <v>-58.714364607210314</v>
      </c>
    </row>
    <row r="6" spans="1:38" x14ac:dyDescent="0.35">
      <c r="A6" s="11">
        <v>0</v>
      </c>
      <c r="B6">
        <v>1</v>
      </c>
      <c r="C6" s="11">
        <v>6</v>
      </c>
      <c r="D6">
        <v>13</v>
      </c>
      <c r="E6">
        <v>16</v>
      </c>
      <c r="F6" s="12">
        <v>28</v>
      </c>
      <c r="G6" s="13">
        <f t="shared" ref="G6:G13" si="6">SUM(C6:F6)</f>
        <v>63</v>
      </c>
      <c r="I6">
        <f t="shared" ref="I6:J12" si="7">A6</f>
        <v>0</v>
      </c>
      <c r="J6">
        <f t="shared" si="7"/>
        <v>1</v>
      </c>
      <c r="K6" s="11">
        <f t="shared" si="0"/>
        <v>6</v>
      </c>
      <c r="L6">
        <f t="shared" si="0"/>
        <v>13</v>
      </c>
      <c r="M6">
        <f t="shared" si="0"/>
        <v>16</v>
      </c>
      <c r="N6">
        <f t="shared" si="0"/>
        <v>28</v>
      </c>
      <c r="O6" s="13">
        <f t="shared" ref="O6:O12" si="8">SUM(K6:N6)</f>
        <v>63</v>
      </c>
      <c r="P6" s="11" t="e">
        <f t="shared" ref="P6:P12" ca="1" si="9">EXP(AG$5+MMULT($I6:$J6,AG$6:AG$7))</f>
        <v>#NAME?</v>
      </c>
      <c r="Q6" t="e">
        <f t="shared" ca="1" si="1"/>
        <v>#NAME?</v>
      </c>
      <c r="R6" s="12" t="e">
        <f t="shared" ca="1" si="1"/>
        <v>#NAME?</v>
      </c>
      <c r="S6" s="11" t="e">
        <f t="shared" ca="1" si="2"/>
        <v>#NAME?</v>
      </c>
      <c r="T6" t="e">
        <f t="shared" ca="1" si="2"/>
        <v>#NAME?</v>
      </c>
      <c r="U6" s="12" t="e">
        <f t="shared" ca="1" si="2"/>
        <v>#NAME?</v>
      </c>
      <c r="V6" s="11" t="e">
        <f t="shared" ca="1" si="3"/>
        <v>#NAME?</v>
      </c>
      <c r="W6" t="e">
        <f t="shared" ref="W6:X12" ca="1" si="10">T6-S6</f>
        <v>#NAME?</v>
      </c>
      <c r="X6" t="e">
        <f t="shared" ca="1" si="10"/>
        <v>#NAME?</v>
      </c>
      <c r="Y6" s="12" t="e">
        <f t="shared" ca="1" si="4"/>
        <v>#NAME?</v>
      </c>
      <c r="Z6" s="11" t="e">
        <f t="shared" ref="Z6:Z12" ca="1" si="11">V6*$O6</f>
        <v>#NAME?</v>
      </c>
      <c r="AA6" t="e">
        <f t="shared" ca="1" si="5"/>
        <v>#NAME?</v>
      </c>
      <c r="AB6" t="e">
        <f t="shared" ca="1" si="5"/>
        <v>#NAME?</v>
      </c>
      <c r="AC6" s="12" t="e">
        <f t="shared" ca="1" si="5"/>
        <v>#NAME?</v>
      </c>
      <c r="AD6" t="e">
        <f t="shared" ref="AD6:AD12" ca="1" si="12">SUMPRODUCT(K6:N6,LN(V6:Y6))</f>
        <v>#NAME?</v>
      </c>
      <c r="AE6">
        <f t="shared" ref="AE6:AE12" si="13">GAMMALN(O6+1)-SUMPRODUCT(GAMMALN(K6:N6+1))</f>
        <v>73.31629809088578</v>
      </c>
      <c r="AG6" s="11" t="e">
        <f ca="1">F17</f>
        <v>#NAME?</v>
      </c>
      <c r="AH6" s="13" t="e">
        <f ca="1">M17</f>
        <v>#NAME?</v>
      </c>
      <c r="AI6" s="12" t="e">
        <f ca="1">T17</f>
        <v>#NAME?</v>
      </c>
      <c r="AK6" t="s">
        <v>17</v>
      </c>
      <c r="AL6" s="14" t="e">
        <f ca="1">AD13+AE13</f>
        <v>#NAME?</v>
      </c>
    </row>
    <row r="7" spans="1:38" x14ac:dyDescent="0.35">
      <c r="A7" s="11">
        <v>0</v>
      </c>
      <c r="B7">
        <v>2</v>
      </c>
      <c r="C7" s="11">
        <v>9</v>
      </c>
      <c r="D7">
        <v>13</v>
      </c>
      <c r="E7">
        <v>17</v>
      </c>
      <c r="F7" s="12">
        <v>20</v>
      </c>
      <c r="G7" s="13">
        <f t="shared" si="6"/>
        <v>59</v>
      </c>
      <c r="I7">
        <f t="shared" si="7"/>
        <v>0</v>
      </c>
      <c r="J7">
        <f t="shared" si="7"/>
        <v>2</v>
      </c>
      <c r="K7" s="11">
        <f t="shared" si="0"/>
        <v>9</v>
      </c>
      <c r="L7">
        <f t="shared" si="0"/>
        <v>13</v>
      </c>
      <c r="M7">
        <f t="shared" si="0"/>
        <v>17</v>
      </c>
      <c r="N7">
        <f t="shared" si="0"/>
        <v>20</v>
      </c>
      <c r="O7" s="13">
        <f t="shared" si="8"/>
        <v>59</v>
      </c>
      <c r="P7" s="11" t="e">
        <f t="shared" ca="1" si="9"/>
        <v>#NAME?</v>
      </c>
      <c r="Q7" t="e">
        <f t="shared" ca="1" si="1"/>
        <v>#NAME?</v>
      </c>
      <c r="R7" s="12" t="e">
        <f t="shared" ca="1" si="1"/>
        <v>#NAME?</v>
      </c>
      <c r="S7" s="11" t="e">
        <f t="shared" ca="1" si="2"/>
        <v>#NAME?</v>
      </c>
      <c r="T7" t="e">
        <f t="shared" ca="1" si="2"/>
        <v>#NAME?</v>
      </c>
      <c r="U7" s="12" t="e">
        <f t="shared" ca="1" si="2"/>
        <v>#NAME?</v>
      </c>
      <c r="V7" s="11" t="e">
        <f t="shared" ca="1" si="3"/>
        <v>#NAME?</v>
      </c>
      <c r="W7" t="e">
        <f t="shared" ca="1" si="10"/>
        <v>#NAME?</v>
      </c>
      <c r="X7" t="e">
        <f t="shared" ca="1" si="10"/>
        <v>#NAME?</v>
      </c>
      <c r="Y7" s="12" t="e">
        <f t="shared" ca="1" si="4"/>
        <v>#NAME?</v>
      </c>
      <c r="Z7" s="11" t="e">
        <f t="shared" ca="1" si="11"/>
        <v>#NAME?</v>
      </c>
      <c r="AA7" t="e">
        <f t="shared" ca="1" si="5"/>
        <v>#NAME?</v>
      </c>
      <c r="AB7" t="e">
        <f t="shared" ca="1" si="5"/>
        <v>#NAME?</v>
      </c>
      <c r="AC7" s="12" t="e">
        <f t="shared" ca="1" si="5"/>
        <v>#NAME?</v>
      </c>
      <c r="AD7" t="e">
        <f t="shared" ca="1" si="12"/>
        <v>#NAME?</v>
      </c>
      <c r="AE7">
        <f t="shared" si="13"/>
        <v>73.339147617354215</v>
      </c>
      <c r="AG7" s="15" t="e">
        <f ca="1">F18</f>
        <v>#NAME?</v>
      </c>
      <c r="AH7" s="16" t="e">
        <f ca="1">M18</f>
        <v>#NAME?</v>
      </c>
      <c r="AI7" s="17" t="e">
        <f ca="1">T18</f>
        <v>#NAME?</v>
      </c>
    </row>
    <row r="8" spans="1:38" x14ac:dyDescent="0.35">
      <c r="A8" s="15">
        <v>0</v>
      </c>
      <c r="B8" s="18">
        <v>3</v>
      </c>
      <c r="C8" s="15">
        <v>5</v>
      </c>
      <c r="D8" s="18">
        <v>7</v>
      </c>
      <c r="E8" s="18">
        <v>16</v>
      </c>
      <c r="F8" s="17">
        <v>16</v>
      </c>
      <c r="G8" s="16">
        <f t="shared" si="6"/>
        <v>44</v>
      </c>
      <c r="I8">
        <f t="shared" si="7"/>
        <v>0</v>
      </c>
      <c r="J8">
        <f t="shared" si="7"/>
        <v>3</v>
      </c>
      <c r="K8" s="11">
        <f t="shared" si="0"/>
        <v>5</v>
      </c>
      <c r="L8">
        <f t="shared" si="0"/>
        <v>7</v>
      </c>
      <c r="M8">
        <f t="shared" si="0"/>
        <v>16</v>
      </c>
      <c r="N8">
        <f t="shared" si="0"/>
        <v>16</v>
      </c>
      <c r="O8" s="13">
        <f t="shared" si="8"/>
        <v>44</v>
      </c>
      <c r="P8" s="11" t="e">
        <f t="shared" ca="1" si="9"/>
        <v>#NAME?</v>
      </c>
      <c r="Q8" t="e">
        <f t="shared" ca="1" si="1"/>
        <v>#NAME?</v>
      </c>
      <c r="R8" s="12" t="e">
        <f t="shared" ca="1" si="1"/>
        <v>#NAME?</v>
      </c>
      <c r="S8" s="11" t="e">
        <f t="shared" ca="1" si="2"/>
        <v>#NAME?</v>
      </c>
      <c r="T8" t="e">
        <f t="shared" ca="1" si="2"/>
        <v>#NAME?</v>
      </c>
      <c r="U8" s="12" t="e">
        <f t="shared" ca="1" si="2"/>
        <v>#NAME?</v>
      </c>
      <c r="V8" s="11" t="e">
        <f t="shared" ca="1" si="3"/>
        <v>#NAME?</v>
      </c>
      <c r="W8" t="e">
        <f t="shared" ca="1" si="10"/>
        <v>#NAME?</v>
      </c>
      <c r="X8" t="e">
        <f t="shared" ca="1" si="10"/>
        <v>#NAME?</v>
      </c>
      <c r="Y8" s="12" t="e">
        <f t="shared" ca="1" si="4"/>
        <v>#NAME?</v>
      </c>
      <c r="Z8" s="11" t="e">
        <f t="shared" ca="1" si="11"/>
        <v>#NAME?</v>
      </c>
      <c r="AA8" t="e">
        <f t="shared" ca="1" si="5"/>
        <v>#NAME?</v>
      </c>
      <c r="AB8" t="e">
        <f t="shared" ca="1" si="5"/>
        <v>#NAME?</v>
      </c>
      <c r="AC8" s="12" t="e">
        <f t="shared" ca="1" si="5"/>
        <v>#NAME?</v>
      </c>
      <c r="AD8" t="e">
        <f t="shared" ca="1" si="12"/>
        <v>#NAME?</v>
      </c>
      <c r="AE8">
        <f t="shared" si="13"/>
        <v>50.660897833348074</v>
      </c>
      <c r="AK8" t="s">
        <v>18</v>
      </c>
      <c r="AL8" s="10" t="e">
        <f ca="1">2*(AL6-AL5)</f>
        <v>#NAME?</v>
      </c>
    </row>
    <row r="9" spans="1:38" x14ac:dyDescent="0.35">
      <c r="A9" s="11">
        <v>1</v>
      </c>
      <c r="B9">
        <v>0</v>
      </c>
      <c r="C9" s="11">
        <v>4</v>
      </c>
      <c r="D9">
        <v>8</v>
      </c>
      <c r="E9">
        <v>11</v>
      </c>
      <c r="F9" s="12">
        <v>25</v>
      </c>
      <c r="G9" s="13">
        <f t="shared" si="6"/>
        <v>48</v>
      </c>
      <c r="I9">
        <f t="shared" si="7"/>
        <v>1</v>
      </c>
      <c r="J9">
        <f t="shared" si="7"/>
        <v>0</v>
      </c>
      <c r="K9" s="11">
        <f t="shared" si="0"/>
        <v>4</v>
      </c>
      <c r="L9">
        <f t="shared" si="0"/>
        <v>8</v>
      </c>
      <c r="M9">
        <f t="shared" si="0"/>
        <v>11</v>
      </c>
      <c r="N9">
        <f t="shared" si="0"/>
        <v>25</v>
      </c>
      <c r="O9" s="13">
        <f t="shared" si="8"/>
        <v>48</v>
      </c>
      <c r="P9" s="11" t="e">
        <f t="shared" ca="1" si="9"/>
        <v>#NAME?</v>
      </c>
      <c r="Q9" t="e">
        <f t="shared" ca="1" si="1"/>
        <v>#NAME?</v>
      </c>
      <c r="R9" s="12" t="e">
        <f t="shared" ca="1" si="1"/>
        <v>#NAME?</v>
      </c>
      <c r="S9" s="11" t="e">
        <f t="shared" ca="1" si="2"/>
        <v>#NAME?</v>
      </c>
      <c r="T9" t="e">
        <f t="shared" ca="1" si="2"/>
        <v>#NAME?</v>
      </c>
      <c r="U9" s="12" t="e">
        <f t="shared" ca="1" si="2"/>
        <v>#NAME?</v>
      </c>
      <c r="V9" s="11" t="e">
        <f t="shared" ca="1" si="3"/>
        <v>#NAME?</v>
      </c>
      <c r="W9" t="e">
        <f t="shared" ca="1" si="10"/>
        <v>#NAME?</v>
      </c>
      <c r="X9" t="e">
        <f t="shared" ca="1" si="10"/>
        <v>#NAME?</v>
      </c>
      <c r="Y9" s="12" t="e">
        <f t="shared" ca="1" si="4"/>
        <v>#NAME?</v>
      </c>
      <c r="Z9" s="11" t="e">
        <f t="shared" ca="1" si="11"/>
        <v>#NAME?</v>
      </c>
      <c r="AA9" t="e">
        <f t="shared" ca="1" si="5"/>
        <v>#NAME?</v>
      </c>
      <c r="AB9" t="e">
        <f t="shared" ca="1" si="5"/>
        <v>#NAME?</v>
      </c>
      <c r="AC9" s="12" t="e">
        <f t="shared" ca="1" si="5"/>
        <v>#NAME?</v>
      </c>
      <c r="AD9" t="e">
        <f t="shared" ca="1" si="12"/>
        <v>#NAME?</v>
      </c>
      <c r="AE9">
        <f t="shared" si="13"/>
        <v>51.385353846286648</v>
      </c>
      <c r="AK9" t="s">
        <v>19</v>
      </c>
      <c r="AL9" s="19">
        <f ca="1">COUNT(AG6:AI7)</f>
        <v>0</v>
      </c>
    </row>
    <row r="10" spans="1:38" x14ac:dyDescent="0.35">
      <c r="A10" s="11">
        <v>1</v>
      </c>
      <c r="B10">
        <v>1</v>
      </c>
      <c r="C10" s="11">
        <v>8</v>
      </c>
      <c r="D10">
        <v>14</v>
      </c>
      <c r="E10">
        <v>20</v>
      </c>
      <c r="F10" s="12">
        <v>18</v>
      </c>
      <c r="G10" s="13">
        <f t="shared" si="6"/>
        <v>60</v>
      </c>
      <c r="I10">
        <f t="shared" si="7"/>
        <v>1</v>
      </c>
      <c r="J10">
        <f t="shared" si="7"/>
        <v>1</v>
      </c>
      <c r="K10" s="11">
        <f t="shared" si="0"/>
        <v>8</v>
      </c>
      <c r="L10">
        <f t="shared" si="0"/>
        <v>14</v>
      </c>
      <c r="M10">
        <f t="shared" si="0"/>
        <v>20</v>
      </c>
      <c r="N10">
        <f t="shared" si="0"/>
        <v>18</v>
      </c>
      <c r="O10" s="13">
        <f t="shared" si="8"/>
        <v>60</v>
      </c>
      <c r="P10" s="11" t="e">
        <f t="shared" ca="1" si="9"/>
        <v>#NAME?</v>
      </c>
      <c r="Q10" t="e">
        <f t="shared" ca="1" si="1"/>
        <v>#NAME?</v>
      </c>
      <c r="R10" s="12" t="e">
        <f t="shared" ca="1" si="1"/>
        <v>#NAME?</v>
      </c>
      <c r="S10" s="11" t="e">
        <f t="shared" ca="1" si="2"/>
        <v>#NAME?</v>
      </c>
      <c r="T10" t="e">
        <f t="shared" ca="1" si="2"/>
        <v>#NAME?</v>
      </c>
      <c r="U10" s="12" t="e">
        <f t="shared" ca="1" si="2"/>
        <v>#NAME?</v>
      </c>
      <c r="V10" s="11" t="e">
        <f t="shared" ca="1" si="3"/>
        <v>#NAME?</v>
      </c>
      <c r="W10" t="e">
        <f t="shared" ca="1" si="10"/>
        <v>#NAME?</v>
      </c>
      <c r="X10" t="e">
        <f t="shared" ca="1" si="10"/>
        <v>#NAME?</v>
      </c>
      <c r="Y10" s="12" t="e">
        <f t="shared" ca="1" si="4"/>
        <v>#NAME?</v>
      </c>
      <c r="Z10" s="11" t="e">
        <f t="shared" ca="1" si="11"/>
        <v>#NAME?</v>
      </c>
      <c r="AA10" t="e">
        <f t="shared" ca="1" si="5"/>
        <v>#NAME?</v>
      </c>
      <c r="AB10" t="e">
        <f t="shared" ca="1" si="5"/>
        <v>#NAME?</v>
      </c>
      <c r="AC10" s="12" t="e">
        <f t="shared" ca="1" si="5"/>
        <v>#NAME?</v>
      </c>
      <c r="AD10" t="e">
        <f t="shared" ca="1" si="12"/>
        <v>#NAME?</v>
      </c>
      <c r="AE10">
        <f t="shared" si="13"/>
        <v>74.101287669401145</v>
      </c>
      <c r="AK10" t="s">
        <v>20</v>
      </c>
      <c r="AL10" s="19" t="e">
        <f ca="1">CHIDIST(AL8,AL9)</f>
        <v>#NAME?</v>
      </c>
    </row>
    <row r="11" spans="1:38" x14ac:dyDescent="0.35">
      <c r="A11" s="11">
        <v>1</v>
      </c>
      <c r="B11">
        <v>2</v>
      </c>
      <c r="C11" s="11">
        <v>10</v>
      </c>
      <c r="D11">
        <v>15</v>
      </c>
      <c r="E11">
        <v>16</v>
      </c>
      <c r="F11" s="12">
        <v>12</v>
      </c>
      <c r="G11" s="13">
        <f t="shared" si="6"/>
        <v>53</v>
      </c>
      <c r="I11">
        <f t="shared" si="7"/>
        <v>1</v>
      </c>
      <c r="J11">
        <f t="shared" si="7"/>
        <v>2</v>
      </c>
      <c r="K11" s="11">
        <f t="shared" si="0"/>
        <v>10</v>
      </c>
      <c r="L11">
        <f t="shared" si="0"/>
        <v>15</v>
      </c>
      <c r="M11">
        <f t="shared" si="0"/>
        <v>16</v>
      </c>
      <c r="N11">
        <f t="shared" si="0"/>
        <v>12</v>
      </c>
      <c r="O11" s="13">
        <f t="shared" si="8"/>
        <v>53</v>
      </c>
      <c r="P11" s="11" t="e">
        <f t="shared" ca="1" si="9"/>
        <v>#NAME?</v>
      </c>
      <c r="Q11" t="e">
        <f t="shared" ca="1" si="1"/>
        <v>#NAME?</v>
      </c>
      <c r="R11" s="12" t="e">
        <f t="shared" ca="1" si="1"/>
        <v>#NAME?</v>
      </c>
      <c r="S11" s="11" t="e">
        <f t="shared" ca="1" si="2"/>
        <v>#NAME?</v>
      </c>
      <c r="T11" t="e">
        <f t="shared" ca="1" si="2"/>
        <v>#NAME?</v>
      </c>
      <c r="U11" s="12" t="e">
        <f t="shared" ca="1" si="2"/>
        <v>#NAME?</v>
      </c>
      <c r="V11" s="11" t="e">
        <f t="shared" ca="1" si="3"/>
        <v>#NAME?</v>
      </c>
      <c r="W11" t="e">
        <f t="shared" ca="1" si="10"/>
        <v>#NAME?</v>
      </c>
      <c r="X11" t="e">
        <f t="shared" ca="1" si="10"/>
        <v>#NAME?</v>
      </c>
      <c r="Y11" s="12" t="e">
        <f t="shared" ca="1" si="4"/>
        <v>#NAME?</v>
      </c>
      <c r="Z11" s="11" t="e">
        <f t="shared" ca="1" si="11"/>
        <v>#NAME?</v>
      </c>
      <c r="AA11" t="e">
        <f t="shared" ca="1" si="5"/>
        <v>#NAME?</v>
      </c>
      <c r="AB11" t="e">
        <f t="shared" ca="1" si="5"/>
        <v>#NAME?</v>
      </c>
      <c r="AC11" s="12" t="e">
        <f t="shared" ca="1" si="5"/>
        <v>#NAME?</v>
      </c>
      <c r="AD11" t="e">
        <f t="shared" ca="1" si="12"/>
        <v>#NAME?</v>
      </c>
      <c r="AE11">
        <f t="shared" si="13"/>
        <v>66.668369657971951</v>
      </c>
      <c r="AK11" t="s">
        <v>21</v>
      </c>
      <c r="AL11" s="19">
        <v>0.05</v>
      </c>
    </row>
    <row r="12" spans="1:38" x14ac:dyDescent="0.35">
      <c r="A12" s="15">
        <v>1</v>
      </c>
      <c r="B12" s="18">
        <v>3</v>
      </c>
      <c r="C12" s="15">
        <v>5</v>
      </c>
      <c r="D12" s="18">
        <v>14</v>
      </c>
      <c r="E12" s="18">
        <v>12</v>
      </c>
      <c r="F12" s="17">
        <v>8</v>
      </c>
      <c r="G12" s="16">
        <f t="shared" si="6"/>
        <v>39</v>
      </c>
      <c r="I12">
        <f>A11</f>
        <v>1</v>
      </c>
      <c r="J12">
        <f t="shared" si="7"/>
        <v>3</v>
      </c>
      <c r="K12" s="15">
        <f t="shared" si="0"/>
        <v>5</v>
      </c>
      <c r="L12" s="18">
        <f t="shared" si="0"/>
        <v>14</v>
      </c>
      <c r="M12" s="18">
        <f t="shared" si="0"/>
        <v>12</v>
      </c>
      <c r="N12" s="18">
        <f t="shared" si="0"/>
        <v>8</v>
      </c>
      <c r="O12" s="16">
        <f t="shared" si="8"/>
        <v>39</v>
      </c>
      <c r="P12" s="15" t="e">
        <f t="shared" ca="1" si="9"/>
        <v>#NAME?</v>
      </c>
      <c r="Q12" s="18" t="e">
        <f t="shared" ca="1" si="1"/>
        <v>#NAME?</v>
      </c>
      <c r="R12" s="17" t="e">
        <f t="shared" ca="1" si="1"/>
        <v>#NAME?</v>
      </c>
      <c r="S12" s="15" t="e">
        <f t="shared" ca="1" si="2"/>
        <v>#NAME?</v>
      </c>
      <c r="T12" s="18" t="e">
        <f t="shared" ca="1" si="2"/>
        <v>#NAME?</v>
      </c>
      <c r="U12" s="17" t="e">
        <f t="shared" ca="1" si="2"/>
        <v>#NAME?</v>
      </c>
      <c r="V12" s="15" t="e">
        <f t="shared" ca="1" si="3"/>
        <v>#NAME?</v>
      </c>
      <c r="W12" s="18" t="e">
        <f t="shared" ca="1" si="10"/>
        <v>#NAME?</v>
      </c>
      <c r="X12" s="18" t="e">
        <f t="shared" ca="1" si="10"/>
        <v>#NAME?</v>
      </c>
      <c r="Y12" s="17" t="e">
        <f t="shared" ca="1" si="4"/>
        <v>#NAME?</v>
      </c>
      <c r="Z12" s="15" t="e">
        <f t="shared" ca="1" si="11"/>
        <v>#NAME?</v>
      </c>
      <c r="AA12" s="18" t="e">
        <f t="shared" ca="1" si="5"/>
        <v>#NAME?</v>
      </c>
      <c r="AB12" s="18" t="e">
        <f t="shared" ca="1" si="5"/>
        <v>#NAME?</v>
      </c>
      <c r="AC12" s="17" t="e">
        <f t="shared" ca="1" si="5"/>
        <v>#NAME?</v>
      </c>
      <c r="AD12" t="e">
        <f t="shared" ca="1" si="12"/>
        <v>#NAME?</v>
      </c>
      <c r="AE12">
        <f t="shared" si="13"/>
        <v>46.061229936715577</v>
      </c>
      <c r="AK12" t="s">
        <v>22</v>
      </c>
      <c r="AL12" s="20" t="e">
        <f ca="1">IF(AL10&lt;AL11,"yes","no")</f>
        <v>#NAME?</v>
      </c>
    </row>
    <row r="13" spans="1:38" x14ac:dyDescent="0.35">
      <c r="C13">
        <f>SUM(C5:C12)</f>
        <v>50</v>
      </c>
      <c r="D13">
        <f>SUM(D5:D12)</f>
        <v>93</v>
      </c>
      <c r="E13">
        <f>SUM(E5:E12)</f>
        <v>126</v>
      </c>
      <c r="F13">
        <f>SUM(F5:F12)</f>
        <v>151</v>
      </c>
      <c r="G13">
        <f t="shared" si="6"/>
        <v>420</v>
      </c>
      <c r="I13" s="7"/>
      <c r="J13" s="7"/>
      <c r="K13" s="7">
        <f>SUM(K5:K12)</f>
        <v>50</v>
      </c>
      <c r="L13" s="7">
        <f>SUM(L5:L12)</f>
        <v>93</v>
      </c>
      <c r="M13" s="7">
        <f>SUM(M5:M12)</f>
        <v>126</v>
      </c>
      <c r="N13" s="7">
        <f>SUM(N5:N12)</f>
        <v>151</v>
      </c>
      <c r="O13" s="7">
        <f>SUM(O5:O12)</f>
        <v>420</v>
      </c>
      <c r="S13" s="7"/>
      <c r="Z13" s="7" t="e">
        <f t="shared" ref="Z13:AE13" ca="1" si="14">SUM(Z5:Z12)</f>
        <v>#NAME?</v>
      </c>
      <c r="AA13" s="7" t="e">
        <f t="shared" ca="1" si="14"/>
        <v>#NAME?</v>
      </c>
      <c r="AB13" s="7" t="e">
        <f t="shared" ca="1" si="14"/>
        <v>#NAME?</v>
      </c>
      <c r="AC13" s="7" t="e">
        <f t="shared" ca="1" si="14"/>
        <v>#NAME?</v>
      </c>
      <c r="AD13" s="7" t="e">
        <f t="shared" ca="1" si="14"/>
        <v>#NAME?</v>
      </c>
      <c r="AE13" s="7">
        <f t="shared" si="14"/>
        <v>494.07893535970368</v>
      </c>
    </row>
    <row r="14" spans="1:38" x14ac:dyDescent="0.35">
      <c r="AK14" t="s">
        <v>23</v>
      </c>
      <c r="AL14" s="10" t="e">
        <f ca="1">1-(AL6-AE13)/(AL5-AE13)</f>
        <v>#NAME?</v>
      </c>
    </row>
    <row r="15" spans="1:38" x14ac:dyDescent="0.35">
      <c r="A15" s="4" t="s">
        <v>10</v>
      </c>
      <c r="B15" s="4" t="s">
        <v>11</v>
      </c>
      <c r="C15" s="4">
        <f t="shared" ref="C15:C23" si="15">C4</f>
        <v>1</v>
      </c>
      <c r="D15" s="4" t="s">
        <v>24</v>
      </c>
      <c r="H15" s="4" t="s">
        <v>10</v>
      </c>
      <c r="I15" s="4" t="s">
        <v>11</v>
      </c>
      <c r="J15" s="4" t="s">
        <v>25</v>
      </c>
      <c r="K15" s="4" t="s">
        <v>26</v>
      </c>
      <c r="O15" s="4" t="s">
        <v>10</v>
      </c>
      <c r="P15" s="4" t="s">
        <v>11</v>
      </c>
      <c r="Q15" s="4" t="s">
        <v>27</v>
      </c>
      <c r="R15" s="4">
        <v>4</v>
      </c>
      <c r="AK15" t="s">
        <v>28</v>
      </c>
      <c r="AL15" s="19" t="e">
        <f ca="1">1-EXP((-2/O13)*(AL6-AL5))</f>
        <v>#NAME?</v>
      </c>
    </row>
    <row r="16" spans="1:38" x14ac:dyDescent="0.35">
      <c r="A16" s="6">
        <v>0</v>
      </c>
      <c r="B16" s="21">
        <v>0</v>
      </c>
      <c r="C16" s="6">
        <f t="shared" si="15"/>
        <v>3</v>
      </c>
      <c r="D16" s="8">
        <f>G5-C16</f>
        <v>51</v>
      </c>
      <c r="F16" s="9" t="e">
        <f t="array" aca="1" ref="F16:F18" ca="1">LogitCoeff(A16:D23)</f>
        <v>#NAME?</v>
      </c>
      <c r="H16" s="6">
        <v>0</v>
      </c>
      <c r="I16" s="21">
        <v>0</v>
      </c>
      <c r="J16" s="6">
        <f>C5+D5</f>
        <v>12</v>
      </c>
      <c r="K16" s="8">
        <f>G5-J16</f>
        <v>42</v>
      </c>
      <c r="M16" s="9" t="e">
        <f t="array" aca="1" ref="M16:M18" ca="1">LogitCoeff(H16:K23)</f>
        <v>#NAME?</v>
      </c>
      <c r="O16" s="6">
        <v>0</v>
      </c>
      <c r="P16" s="21">
        <v>0</v>
      </c>
      <c r="Q16" s="6">
        <f>G5-R16</f>
        <v>30</v>
      </c>
      <c r="R16" s="8">
        <f>F5</f>
        <v>24</v>
      </c>
      <c r="T16" s="9" t="e">
        <f t="array" aca="1" ref="T16:T18" ca="1">LogitCoeff(O16:R23)</f>
        <v>#NAME?</v>
      </c>
      <c r="AK16" t="s">
        <v>29</v>
      </c>
      <c r="AL16" s="14" t="e">
        <f ca="1">AL15/(1-EXP(2*(AL5-AE13)/O13))</f>
        <v>#NAME?</v>
      </c>
    </row>
    <row r="17" spans="1:20" x14ac:dyDescent="0.35">
      <c r="A17" s="11">
        <v>0</v>
      </c>
      <c r="B17">
        <v>1</v>
      </c>
      <c r="C17" s="11">
        <f t="shared" si="15"/>
        <v>6</v>
      </c>
      <c r="D17" s="12">
        <f t="shared" ref="D17:D23" si="16">G6-C17</f>
        <v>57</v>
      </c>
      <c r="F17" s="13" t="e">
        <f ca="1"/>
        <v>#NAME?</v>
      </c>
      <c r="H17" s="11">
        <v>0</v>
      </c>
      <c r="I17">
        <v>1</v>
      </c>
      <c r="J17" s="11">
        <f t="shared" ref="J17:J23" si="17">C6+D6</f>
        <v>19</v>
      </c>
      <c r="K17" s="12">
        <f t="shared" ref="K17:K23" si="18">G6-J17</f>
        <v>44</v>
      </c>
      <c r="M17" s="13" t="e">
        <f ca="1"/>
        <v>#NAME?</v>
      </c>
      <c r="O17" s="11">
        <v>0</v>
      </c>
      <c r="P17">
        <v>1</v>
      </c>
      <c r="Q17" s="11">
        <f t="shared" ref="Q17:Q23" si="19">G6-R17</f>
        <v>35</v>
      </c>
      <c r="R17" s="12">
        <f t="shared" ref="R17:R23" si="20">F6</f>
        <v>28</v>
      </c>
      <c r="T17" s="13" t="e">
        <f ca="1"/>
        <v>#NAME?</v>
      </c>
    </row>
    <row r="18" spans="1:20" x14ac:dyDescent="0.35">
      <c r="A18" s="11">
        <v>0</v>
      </c>
      <c r="B18">
        <v>2</v>
      </c>
      <c r="C18" s="11">
        <f t="shared" si="15"/>
        <v>9</v>
      </c>
      <c r="D18" s="12">
        <f t="shared" si="16"/>
        <v>50</v>
      </c>
      <c r="F18" s="16" t="e">
        <f ca="1"/>
        <v>#NAME?</v>
      </c>
      <c r="H18" s="11">
        <v>0</v>
      </c>
      <c r="I18">
        <v>2</v>
      </c>
      <c r="J18" s="11">
        <f t="shared" si="17"/>
        <v>22</v>
      </c>
      <c r="K18" s="12">
        <f t="shared" si="18"/>
        <v>37</v>
      </c>
      <c r="M18" s="16" t="e">
        <f ca="1"/>
        <v>#NAME?</v>
      </c>
      <c r="O18" s="11">
        <v>0</v>
      </c>
      <c r="P18">
        <v>2</v>
      </c>
      <c r="Q18" s="11">
        <f t="shared" si="19"/>
        <v>39</v>
      </c>
      <c r="R18" s="12">
        <f t="shared" si="20"/>
        <v>20</v>
      </c>
      <c r="T18" s="16" t="e">
        <f ca="1"/>
        <v>#NAME?</v>
      </c>
    </row>
    <row r="19" spans="1:20" x14ac:dyDescent="0.35">
      <c r="A19" s="15">
        <v>0</v>
      </c>
      <c r="B19" s="18">
        <v>3</v>
      </c>
      <c r="C19" s="15">
        <f t="shared" si="15"/>
        <v>5</v>
      </c>
      <c r="D19" s="17">
        <f t="shared" si="16"/>
        <v>39</v>
      </c>
      <c r="H19" s="15">
        <v>0</v>
      </c>
      <c r="I19" s="18">
        <v>3</v>
      </c>
      <c r="J19" s="15">
        <f t="shared" si="17"/>
        <v>12</v>
      </c>
      <c r="K19" s="17">
        <f t="shared" si="18"/>
        <v>32</v>
      </c>
      <c r="O19" s="15">
        <v>0</v>
      </c>
      <c r="P19" s="18">
        <v>3</v>
      </c>
      <c r="Q19" s="11">
        <f t="shared" si="19"/>
        <v>28</v>
      </c>
      <c r="R19" s="12">
        <f t="shared" si="20"/>
        <v>16</v>
      </c>
    </row>
    <row r="20" spans="1:20" x14ac:dyDescent="0.35">
      <c r="A20" s="11">
        <v>1</v>
      </c>
      <c r="B20">
        <v>0</v>
      </c>
      <c r="C20" s="11">
        <f t="shared" si="15"/>
        <v>4</v>
      </c>
      <c r="D20" s="12">
        <f t="shared" si="16"/>
        <v>44</v>
      </c>
      <c r="H20" s="11">
        <v>1</v>
      </c>
      <c r="I20">
        <v>0</v>
      </c>
      <c r="J20" s="11">
        <f t="shared" si="17"/>
        <v>12</v>
      </c>
      <c r="K20" s="12">
        <f t="shared" si="18"/>
        <v>36</v>
      </c>
      <c r="O20" s="11">
        <v>1</v>
      </c>
      <c r="P20">
        <v>0</v>
      </c>
      <c r="Q20" s="6">
        <f t="shared" si="19"/>
        <v>23</v>
      </c>
      <c r="R20" s="8">
        <f t="shared" si="20"/>
        <v>25</v>
      </c>
    </row>
    <row r="21" spans="1:20" x14ac:dyDescent="0.35">
      <c r="A21" s="11">
        <v>1</v>
      </c>
      <c r="B21">
        <v>1</v>
      </c>
      <c r="C21" s="11">
        <f t="shared" si="15"/>
        <v>8</v>
      </c>
      <c r="D21" s="12">
        <f t="shared" si="16"/>
        <v>52</v>
      </c>
      <c r="H21" s="11">
        <v>1</v>
      </c>
      <c r="I21">
        <v>1</v>
      </c>
      <c r="J21" s="11">
        <f t="shared" si="17"/>
        <v>22</v>
      </c>
      <c r="K21" s="12">
        <f t="shared" si="18"/>
        <v>38</v>
      </c>
      <c r="O21" s="11">
        <v>1</v>
      </c>
      <c r="P21">
        <v>1</v>
      </c>
      <c r="Q21" s="11">
        <f t="shared" si="19"/>
        <v>42</v>
      </c>
      <c r="R21" s="12">
        <f t="shared" si="20"/>
        <v>18</v>
      </c>
    </row>
    <row r="22" spans="1:20" x14ac:dyDescent="0.35">
      <c r="A22" s="11">
        <v>1</v>
      </c>
      <c r="B22">
        <v>2</v>
      </c>
      <c r="C22" s="11">
        <f t="shared" si="15"/>
        <v>10</v>
      </c>
      <c r="D22" s="12">
        <f t="shared" si="16"/>
        <v>43</v>
      </c>
      <c r="H22" s="11">
        <v>1</v>
      </c>
      <c r="I22">
        <v>2</v>
      </c>
      <c r="J22" s="11">
        <f t="shared" si="17"/>
        <v>25</v>
      </c>
      <c r="K22" s="12">
        <f t="shared" si="18"/>
        <v>28</v>
      </c>
      <c r="O22" s="11">
        <v>1</v>
      </c>
      <c r="P22">
        <v>2</v>
      </c>
      <c r="Q22" s="11">
        <f t="shared" si="19"/>
        <v>41</v>
      </c>
      <c r="R22" s="12">
        <f t="shared" si="20"/>
        <v>12</v>
      </c>
    </row>
    <row r="23" spans="1:20" x14ac:dyDescent="0.35">
      <c r="A23" s="15">
        <v>1</v>
      </c>
      <c r="B23" s="18">
        <v>3</v>
      </c>
      <c r="C23" s="15">
        <f t="shared" si="15"/>
        <v>5</v>
      </c>
      <c r="D23" s="17">
        <f t="shared" si="16"/>
        <v>34</v>
      </c>
      <c r="H23" s="15">
        <v>1</v>
      </c>
      <c r="I23" s="18">
        <v>3</v>
      </c>
      <c r="J23" s="15">
        <f t="shared" si="17"/>
        <v>19</v>
      </c>
      <c r="K23" s="17">
        <f t="shared" si="18"/>
        <v>20</v>
      </c>
      <c r="O23" s="15">
        <v>1</v>
      </c>
      <c r="P23" s="18">
        <v>3</v>
      </c>
      <c r="Q23" s="15">
        <f t="shared" si="19"/>
        <v>31</v>
      </c>
      <c r="R23" s="17">
        <f t="shared" si="20"/>
        <v>8</v>
      </c>
    </row>
    <row r="25" spans="1:20" x14ac:dyDescent="0.35">
      <c r="A25" t="s">
        <v>30</v>
      </c>
    </row>
    <row r="27" spans="1:20" x14ac:dyDescent="0.35">
      <c r="C27" s="4">
        <f>C15</f>
        <v>1</v>
      </c>
      <c r="D27" s="4" t="str">
        <f>D15</f>
        <v>2+3+4</v>
      </c>
      <c r="J27" s="4" t="str">
        <f>J15</f>
        <v>1+2</v>
      </c>
      <c r="K27" s="4" t="str">
        <f>K15</f>
        <v>3+4</v>
      </c>
      <c r="Q27" s="4" t="str">
        <f>Q15</f>
        <v>1+2+3</v>
      </c>
      <c r="R27" s="4">
        <f>R15</f>
        <v>4</v>
      </c>
    </row>
    <row r="28" spans="1:20" x14ac:dyDescent="0.35">
      <c r="C28" s="6" t="e">
        <f t="array" aca="1" ref="C28:D35" ca="1">QSORTRows(C16:D23)</f>
        <v>#NAME?</v>
      </c>
      <c r="D28" s="8" t="e">
        <f ca="1"/>
        <v>#NAME?</v>
      </c>
      <c r="J28" s="6" t="e">
        <f t="array" aca="1" ref="J28:K35" ca="1">QSORTRows(J16:K23)</f>
        <v>#NAME?</v>
      </c>
      <c r="K28" s="8" t="e">
        <f ca="1"/>
        <v>#NAME?</v>
      </c>
      <c r="Q28" s="6" t="e">
        <f t="array" aca="1" ref="Q28:R35" ca="1">QSORTRows(Q16:R23)</f>
        <v>#NAME?</v>
      </c>
      <c r="R28" s="8" t="e">
        <f ca="1"/>
        <v>#NAME?</v>
      </c>
    </row>
    <row r="29" spans="1:20" x14ac:dyDescent="0.35">
      <c r="C29" s="11" t="e">
        <f ca="1"/>
        <v>#NAME?</v>
      </c>
      <c r="D29" s="12" t="e">
        <f ca="1"/>
        <v>#NAME?</v>
      </c>
      <c r="J29" s="11" t="e">
        <f ca="1"/>
        <v>#NAME?</v>
      </c>
      <c r="K29" s="12" t="e">
        <f ca="1"/>
        <v>#NAME?</v>
      </c>
      <c r="Q29" s="11" t="e">
        <f ca="1"/>
        <v>#NAME?</v>
      </c>
      <c r="R29" s="12" t="e">
        <f ca="1"/>
        <v>#NAME?</v>
      </c>
    </row>
    <row r="30" spans="1:20" x14ac:dyDescent="0.35">
      <c r="C30" s="11" t="e">
        <f ca="1"/>
        <v>#NAME?</v>
      </c>
      <c r="D30" s="12" t="e">
        <f ca="1"/>
        <v>#NAME?</v>
      </c>
      <c r="J30" s="11" t="e">
        <f ca="1"/>
        <v>#NAME?</v>
      </c>
      <c r="K30" s="12" t="e">
        <f ca="1"/>
        <v>#NAME?</v>
      </c>
      <c r="Q30" s="11" t="e">
        <f ca="1"/>
        <v>#NAME?</v>
      </c>
      <c r="R30" s="12" t="e">
        <f ca="1"/>
        <v>#NAME?</v>
      </c>
    </row>
    <row r="31" spans="1:20" x14ac:dyDescent="0.35">
      <c r="C31" s="15" t="e">
        <f ca="1"/>
        <v>#NAME?</v>
      </c>
      <c r="D31" s="17" t="e">
        <f ca="1"/>
        <v>#NAME?</v>
      </c>
      <c r="J31" s="15" t="e">
        <f ca="1"/>
        <v>#NAME?</v>
      </c>
      <c r="K31" s="17" t="e">
        <f ca="1"/>
        <v>#NAME?</v>
      </c>
      <c r="Q31" s="15" t="e">
        <f ca="1"/>
        <v>#NAME?</v>
      </c>
      <c r="R31" s="17" t="e">
        <f ca="1"/>
        <v>#NAME?</v>
      </c>
    </row>
    <row r="32" spans="1:20" x14ac:dyDescent="0.35">
      <c r="C32" s="11" t="e">
        <f ca="1"/>
        <v>#NAME?</v>
      </c>
      <c r="D32" s="12" t="e">
        <f ca="1"/>
        <v>#NAME?</v>
      </c>
      <c r="J32" s="11" t="e">
        <f ca="1"/>
        <v>#NAME?</v>
      </c>
      <c r="K32" s="12" t="e">
        <f ca="1"/>
        <v>#NAME?</v>
      </c>
      <c r="Q32" s="11" t="e">
        <f ca="1"/>
        <v>#NAME?</v>
      </c>
      <c r="R32" s="12" t="e">
        <f ca="1"/>
        <v>#NAME?</v>
      </c>
    </row>
    <row r="33" spans="3:18" x14ac:dyDescent="0.35">
      <c r="C33" s="11" t="e">
        <f ca="1"/>
        <v>#NAME?</v>
      </c>
      <c r="D33" s="12" t="e">
        <f ca="1"/>
        <v>#NAME?</v>
      </c>
      <c r="J33" s="11" t="e">
        <f ca="1"/>
        <v>#NAME?</v>
      </c>
      <c r="K33" s="12" t="e">
        <f ca="1"/>
        <v>#NAME?</v>
      </c>
      <c r="Q33" s="11" t="e">
        <f ca="1"/>
        <v>#NAME?</v>
      </c>
      <c r="R33" s="12" t="e">
        <f ca="1"/>
        <v>#NAME?</v>
      </c>
    </row>
    <row r="34" spans="3:18" x14ac:dyDescent="0.35">
      <c r="C34" s="11" t="e">
        <f ca="1"/>
        <v>#NAME?</v>
      </c>
      <c r="D34" s="12" t="e">
        <f ca="1"/>
        <v>#NAME?</v>
      </c>
      <c r="J34" s="11" t="e">
        <f ca="1"/>
        <v>#NAME?</v>
      </c>
      <c r="K34" s="12" t="e">
        <f ca="1"/>
        <v>#NAME?</v>
      </c>
      <c r="Q34" s="11" t="e">
        <f ca="1"/>
        <v>#NAME?</v>
      </c>
      <c r="R34" s="12" t="e">
        <f ca="1"/>
        <v>#NAME?</v>
      </c>
    </row>
    <row r="35" spans="3:18" x14ac:dyDescent="0.35">
      <c r="C35" s="15" t="e">
        <f ca="1"/>
        <v>#NAME?</v>
      </c>
      <c r="D35" s="17" t="e">
        <f ca="1"/>
        <v>#NAME?</v>
      </c>
      <c r="J35" s="15" t="e">
        <f ca="1"/>
        <v>#NAME?</v>
      </c>
      <c r="K35" s="17" t="e">
        <f ca="1"/>
        <v>#NAME?</v>
      </c>
      <c r="Q35" s="15" t="e">
        <f ca="1"/>
        <v>#NAME?</v>
      </c>
      <c r="R35" s="17" t="e">
        <f ca="1"/>
        <v>#NAME?</v>
      </c>
    </row>
  </sheetData>
  <mergeCells count="8">
    <mergeCell ref="AD3:AE3"/>
    <mergeCell ref="AG3:AI3"/>
    <mergeCell ref="I3:J3"/>
    <mergeCell ref="K3:O3"/>
    <mergeCell ref="P3:R3"/>
    <mergeCell ref="S3:U3"/>
    <mergeCell ref="V3:Y3"/>
    <mergeCell ref="Z3:A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5D811-E351-4421-A0D8-521754BE0FAA}">
  <sheetPr codeName="Sheet280"/>
  <dimension ref="A1:AL34"/>
  <sheetViews>
    <sheetView workbookViewId="0"/>
  </sheetViews>
  <sheetFormatPr defaultRowHeight="14.5" x14ac:dyDescent="0.35"/>
  <cols>
    <col min="2" max="2" width="9.1796875" customWidth="1"/>
    <col min="8" max="8" width="9.1796875" customWidth="1"/>
    <col min="32" max="32" width="3.453125" customWidth="1"/>
    <col min="36" max="36" width="3.54296875" customWidth="1"/>
  </cols>
  <sheetData>
    <row r="1" spans="1:38" x14ac:dyDescent="0.35">
      <c r="A1" s="1" t="s">
        <v>0</v>
      </c>
    </row>
    <row r="2" spans="1:38" x14ac:dyDescent="0.35">
      <c r="A2" t="s">
        <v>31</v>
      </c>
    </row>
    <row r="3" spans="1:38" ht="15" thickBot="1" x14ac:dyDescent="0.4">
      <c r="I3" s="2" t="s">
        <v>2</v>
      </c>
      <c r="J3" s="2"/>
      <c r="K3" s="2" t="s">
        <v>3</v>
      </c>
      <c r="L3" s="2"/>
      <c r="M3" s="2"/>
      <c r="N3" s="2"/>
      <c r="O3" s="2"/>
      <c r="P3" s="2" t="s">
        <v>4</v>
      </c>
      <c r="Q3" s="2"/>
      <c r="R3" s="2"/>
      <c r="S3" s="2" t="s">
        <v>5</v>
      </c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/>
      <c r="AD3" s="2" t="s">
        <v>8</v>
      </c>
      <c r="AE3" s="2"/>
      <c r="AG3" s="3" t="s">
        <v>9</v>
      </c>
      <c r="AH3" s="3"/>
      <c r="AI3" s="3"/>
    </row>
    <row r="4" spans="1:38" ht="15" thickTop="1" x14ac:dyDescent="0.35">
      <c r="A4" s="4" t="s">
        <v>10</v>
      </c>
      <c r="B4" s="4" t="s">
        <v>11</v>
      </c>
      <c r="C4">
        <v>1</v>
      </c>
      <c r="D4">
        <v>2</v>
      </c>
      <c r="E4">
        <v>3</v>
      </c>
      <c r="F4">
        <v>4</v>
      </c>
      <c r="G4" s="4" t="s">
        <v>12</v>
      </c>
      <c r="I4" s="5" t="str">
        <f t="shared" ref="I4:N12" si="0">A4</f>
        <v>gender</v>
      </c>
      <c r="J4" s="5" t="str">
        <f t="shared" si="0"/>
        <v>age</v>
      </c>
      <c r="K4" s="5">
        <f t="shared" si="0"/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5" t="s">
        <v>13</v>
      </c>
      <c r="P4" s="5">
        <f>K4</f>
        <v>1</v>
      </c>
      <c r="Q4" s="5">
        <f>L4</f>
        <v>2</v>
      </c>
      <c r="R4" s="5">
        <f>M4</f>
        <v>3</v>
      </c>
      <c r="S4" s="5">
        <f>K4</f>
        <v>1</v>
      </c>
      <c r="T4" s="5">
        <f>L4</f>
        <v>2</v>
      </c>
      <c r="U4" s="5">
        <f>M4</f>
        <v>3</v>
      </c>
      <c r="V4" s="5">
        <f>K4</f>
        <v>1</v>
      </c>
      <c r="W4" s="5">
        <f>L4</f>
        <v>2</v>
      </c>
      <c r="X4" s="5">
        <f>M4</f>
        <v>3</v>
      </c>
      <c r="Y4" s="5">
        <f>N4</f>
        <v>4</v>
      </c>
      <c r="Z4" s="5">
        <f>V4</f>
        <v>1</v>
      </c>
      <c r="AA4" s="5">
        <f>W4</f>
        <v>2</v>
      </c>
      <c r="AB4" s="5">
        <f>X4</f>
        <v>3</v>
      </c>
      <c r="AC4" s="5">
        <f>Y4</f>
        <v>4</v>
      </c>
      <c r="AD4" s="5" t="s">
        <v>14</v>
      </c>
      <c r="AE4" s="5" t="s">
        <v>15</v>
      </c>
    </row>
    <row r="5" spans="1:38" x14ac:dyDescent="0.35">
      <c r="A5" s="6">
        <v>0</v>
      </c>
      <c r="B5" s="7">
        <v>0</v>
      </c>
      <c r="C5" s="6">
        <v>3</v>
      </c>
      <c r="D5" s="7">
        <v>9</v>
      </c>
      <c r="E5" s="7">
        <v>18</v>
      </c>
      <c r="F5" s="8">
        <v>24</v>
      </c>
      <c r="G5" s="9">
        <f>SUM(C5:F5)</f>
        <v>54</v>
      </c>
      <c r="I5">
        <f>A5</f>
        <v>0</v>
      </c>
      <c r="J5">
        <f>B5</f>
        <v>0</v>
      </c>
      <c r="K5" s="6">
        <f t="shared" si="0"/>
        <v>3</v>
      </c>
      <c r="L5" s="7">
        <f t="shared" si="0"/>
        <v>9</v>
      </c>
      <c r="M5" s="7">
        <f t="shared" si="0"/>
        <v>18</v>
      </c>
      <c r="N5" s="7">
        <f t="shared" si="0"/>
        <v>24</v>
      </c>
      <c r="O5" s="9">
        <f>SUM(K5:N5)</f>
        <v>54</v>
      </c>
      <c r="P5" s="6">
        <f>EXP(AG$5+MMULT($I5:$J5,AG$6:AG$7))</f>
        <v>8.3467733418190651E-2</v>
      </c>
      <c r="Q5" s="7">
        <f t="shared" ref="Q5:R12" si="1">EXP(AH$5+MMULT($I5:$J5,AH$6:AH$7))</f>
        <v>0.30043229623015594</v>
      </c>
      <c r="R5" s="8">
        <f t="shared" si="1"/>
        <v>0.99460007936139638</v>
      </c>
      <c r="S5" s="6">
        <f t="shared" ref="S5:U12" si="2">P5/(1+P5)</f>
        <v>7.7037581132999244E-2</v>
      </c>
      <c r="T5" s="7">
        <f t="shared" si="2"/>
        <v>0.23102494232193704</v>
      </c>
      <c r="U5" s="8">
        <f t="shared" si="2"/>
        <v>0.49864636507977772</v>
      </c>
      <c r="V5" s="6">
        <f t="shared" ref="V5:V12" si="3">S5</f>
        <v>7.7037581132999244E-2</v>
      </c>
      <c r="W5" s="7">
        <f>T5-S5</f>
        <v>0.1539873611889378</v>
      </c>
      <c r="X5" s="7">
        <f>U5-T5</f>
        <v>0.26762142275784068</v>
      </c>
      <c r="Y5" s="8">
        <f t="shared" ref="Y5:Y12" si="4">1-U5</f>
        <v>0.50135363492022234</v>
      </c>
      <c r="Z5" s="6">
        <f>V5*$O5</f>
        <v>4.1600293811819595</v>
      </c>
      <c r="AA5" s="7">
        <f t="shared" ref="AA5:AC12" si="5">W5*$O5</f>
        <v>8.3153175042026408</v>
      </c>
      <c r="AB5" s="7">
        <f t="shared" si="5"/>
        <v>14.451556828923396</v>
      </c>
      <c r="AC5" s="8">
        <f t="shared" si="5"/>
        <v>27.073096285692007</v>
      </c>
      <c r="AD5">
        <f>SUMPRODUCT(K5:N5,LN(V5:Y5))</f>
        <v>-64.826268308510933</v>
      </c>
      <c r="AE5">
        <f>GAMMALN(O5+1)-SUMPRODUCT(GAMMALN(K5:N5+1))</f>
        <v>58.546350707740302</v>
      </c>
      <c r="AG5" s="6">
        <v>-2.4832951479365972</v>
      </c>
      <c r="AH5" s="9">
        <v>-1.2025328541181748</v>
      </c>
      <c r="AI5" s="8">
        <v>-5.414552909227429E-3</v>
      </c>
      <c r="AK5" t="s">
        <v>16</v>
      </c>
      <c r="AL5" s="10">
        <f>SUMPRODUCT(K13:N13,LN(K13:N13/O13))+AE13</f>
        <v>-58.714364607210314</v>
      </c>
    </row>
    <row r="6" spans="1:38" x14ac:dyDescent="0.35">
      <c r="A6" s="11">
        <v>0</v>
      </c>
      <c r="B6">
        <v>1</v>
      </c>
      <c r="C6" s="11">
        <v>6</v>
      </c>
      <c r="D6">
        <v>13</v>
      </c>
      <c r="E6">
        <v>16</v>
      </c>
      <c r="F6" s="12">
        <v>28</v>
      </c>
      <c r="G6" s="13">
        <f t="shared" ref="G6:G13" si="6">SUM(C6:F6)</f>
        <v>63</v>
      </c>
      <c r="I6">
        <f t="shared" ref="I6:J12" si="7">A6</f>
        <v>0</v>
      </c>
      <c r="J6">
        <f t="shared" si="7"/>
        <v>1</v>
      </c>
      <c r="K6" s="11">
        <f t="shared" si="0"/>
        <v>6</v>
      </c>
      <c r="L6">
        <f t="shared" si="0"/>
        <v>13</v>
      </c>
      <c r="M6">
        <f t="shared" si="0"/>
        <v>16</v>
      </c>
      <c r="N6">
        <f t="shared" si="0"/>
        <v>28</v>
      </c>
      <c r="O6" s="13">
        <f t="shared" ref="O6:O12" si="8">SUM(K6:N6)</f>
        <v>63</v>
      </c>
      <c r="P6" s="11">
        <f t="shared" ref="P6:P12" si="9">EXP(AG$5+MMULT($I6:$J6,AG$6:AG$7))</f>
        <v>0.10467602684038667</v>
      </c>
      <c r="Q6">
        <f t="shared" si="1"/>
        <v>0.37833810814942198</v>
      </c>
      <c r="R6" s="12">
        <f t="shared" si="1"/>
        <v>1.3370360995328134</v>
      </c>
      <c r="S6" s="11">
        <f t="shared" si="2"/>
        <v>9.4757217769795232E-2</v>
      </c>
      <c r="T6">
        <f t="shared" si="2"/>
        <v>0.2744886076300862</v>
      </c>
      <c r="U6" s="12">
        <f t="shared" si="2"/>
        <v>0.5721075938022927</v>
      </c>
      <c r="V6" s="11">
        <f t="shared" si="3"/>
        <v>9.4757217769795232E-2</v>
      </c>
      <c r="W6">
        <f t="shared" ref="W6:X12" si="10">T6-S6</f>
        <v>0.17973138986029097</v>
      </c>
      <c r="X6">
        <f t="shared" si="10"/>
        <v>0.2976189861722065</v>
      </c>
      <c r="Y6" s="12">
        <f t="shared" si="4"/>
        <v>0.4278924061977073</v>
      </c>
      <c r="Z6" s="11">
        <f t="shared" ref="Z6:Z12" si="11">V6*$O6</f>
        <v>5.9697047194970994</v>
      </c>
      <c r="AA6">
        <f t="shared" si="5"/>
        <v>11.323077561198332</v>
      </c>
      <c r="AB6">
        <f t="shared" si="5"/>
        <v>18.749996128849009</v>
      </c>
      <c r="AC6" s="12">
        <f t="shared" si="5"/>
        <v>26.957221590455561</v>
      </c>
      <c r="AD6">
        <f t="shared" ref="AD6:AD12" si="12">SUMPRODUCT(K6:N6,LN(V6:Y6))</f>
        <v>-79.610214195177804</v>
      </c>
      <c r="AE6">
        <f t="shared" ref="AE6:AE12" si="13">GAMMALN(O6+1)-SUMPRODUCT(GAMMALN(K6:N6+1))</f>
        <v>73.31629809088578</v>
      </c>
      <c r="AG6" s="11">
        <v>0.27414141827539174</v>
      </c>
      <c r="AH6" s="13">
        <v>0.41437384943342592</v>
      </c>
      <c r="AI6" s="12">
        <v>0.38240255364788328</v>
      </c>
      <c r="AK6" t="s">
        <v>17</v>
      </c>
      <c r="AL6" s="14">
        <f>AD13+AE13</f>
        <v>-51.060546943909458</v>
      </c>
    </row>
    <row r="7" spans="1:38" x14ac:dyDescent="0.35">
      <c r="A7" s="11">
        <v>0</v>
      </c>
      <c r="B7">
        <v>2</v>
      </c>
      <c r="C7" s="11">
        <v>9</v>
      </c>
      <c r="D7">
        <v>13</v>
      </c>
      <c r="E7">
        <v>17</v>
      </c>
      <c r="F7" s="12">
        <v>20</v>
      </c>
      <c r="G7" s="13">
        <f t="shared" si="6"/>
        <v>59</v>
      </c>
      <c r="I7">
        <f t="shared" si="7"/>
        <v>0</v>
      </c>
      <c r="J7">
        <f t="shared" si="7"/>
        <v>2</v>
      </c>
      <c r="K7" s="11">
        <f t="shared" si="0"/>
        <v>9</v>
      </c>
      <c r="L7">
        <f t="shared" si="0"/>
        <v>13</v>
      </c>
      <c r="M7">
        <f t="shared" si="0"/>
        <v>17</v>
      </c>
      <c r="N7">
        <f t="shared" si="0"/>
        <v>20</v>
      </c>
      <c r="O7" s="13">
        <f t="shared" si="8"/>
        <v>59</v>
      </c>
      <c r="P7" s="11">
        <f t="shared" si="9"/>
        <v>0.13127312970381208</v>
      </c>
      <c r="Q7">
        <f t="shared" si="1"/>
        <v>0.47644586109486331</v>
      </c>
      <c r="R7" s="12">
        <f t="shared" si="1"/>
        <v>1.7973711932556122</v>
      </c>
      <c r="S7" s="11">
        <f t="shared" si="2"/>
        <v>0.11604017302009266</v>
      </c>
      <c r="T7">
        <f t="shared" si="2"/>
        <v>0.32269782025163679</v>
      </c>
      <c r="U7" s="12">
        <f t="shared" si="2"/>
        <v>0.64252152077244029</v>
      </c>
      <c r="V7" s="11">
        <f t="shared" si="3"/>
        <v>0.11604017302009266</v>
      </c>
      <c r="W7">
        <f t="shared" si="10"/>
        <v>0.20665764723154412</v>
      </c>
      <c r="X7">
        <f t="shared" si="10"/>
        <v>0.3198237005208035</v>
      </c>
      <c r="Y7" s="12">
        <f t="shared" si="4"/>
        <v>0.35747847922755971</v>
      </c>
      <c r="Z7" s="11">
        <f t="shared" si="11"/>
        <v>6.8463702081854674</v>
      </c>
      <c r="AA7">
        <f t="shared" si="5"/>
        <v>12.192801186661104</v>
      </c>
      <c r="AB7">
        <f t="shared" si="5"/>
        <v>18.869598330727406</v>
      </c>
      <c r="AC7" s="12">
        <f t="shared" si="5"/>
        <v>21.091230274426024</v>
      </c>
      <c r="AD7">
        <f t="shared" si="12"/>
        <v>-79.834715624602936</v>
      </c>
      <c r="AE7">
        <f t="shared" si="13"/>
        <v>73.339147617354215</v>
      </c>
      <c r="AG7" s="15">
        <v>0.22640999060745948</v>
      </c>
      <c r="AH7" s="16">
        <v>0.23056583696305633</v>
      </c>
      <c r="AI7" s="17">
        <v>0.29586985106304359</v>
      </c>
    </row>
    <row r="8" spans="1:38" x14ac:dyDescent="0.35">
      <c r="A8" s="15">
        <v>0</v>
      </c>
      <c r="B8" s="18">
        <v>3</v>
      </c>
      <c r="C8" s="15">
        <v>5</v>
      </c>
      <c r="D8" s="18">
        <v>7</v>
      </c>
      <c r="E8" s="18">
        <v>16</v>
      </c>
      <c r="F8" s="17">
        <v>16</v>
      </c>
      <c r="G8" s="16">
        <f t="shared" si="6"/>
        <v>44</v>
      </c>
      <c r="I8">
        <f t="shared" si="7"/>
        <v>0</v>
      </c>
      <c r="J8">
        <f t="shared" si="7"/>
        <v>3</v>
      </c>
      <c r="K8" s="11">
        <f t="shared" si="0"/>
        <v>5</v>
      </c>
      <c r="L8">
        <f t="shared" si="0"/>
        <v>7</v>
      </c>
      <c r="M8">
        <f t="shared" si="0"/>
        <v>16</v>
      </c>
      <c r="N8">
        <f t="shared" si="0"/>
        <v>16</v>
      </c>
      <c r="O8" s="13">
        <f t="shared" si="8"/>
        <v>44</v>
      </c>
      <c r="P8" s="11">
        <f t="shared" si="9"/>
        <v>0.16462828311692357</v>
      </c>
      <c r="Q8">
        <f t="shared" si="1"/>
        <v>0.59999416835053121</v>
      </c>
      <c r="R8" s="12">
        <f t="shared" si="1"/>
        <v>2.4161974440883971</v>
      </c>
      <c r="S8" s="11">
        <f t="shared" si="2"/>
        <v>0.14135693379893266</v>
      </c>
      <c r="T8">
        <f t="shared" si="2"/>
        <v>0.37499772200362347</v>
      </c>
      <c r="U8" s="12">
        <f t="shared" si="2"/>
        <v>0.70727687249738369</v>
      </c>
      <c r="V8" s="11">
        <f t="shared" si="3"/>
        <v>0.14135693379893266</v>
      </c>
      <c r="W8">
        <f t="shared" si="10"/>
        <v>0.23364078820469081</v>
      </c>
      <c r="X8">
        <f t="shared" si="10"/>
        <v>0.33227915049376022</v>
      </c>
      <c r="Y8" s="12">
        <f t="shared" si="4"/>
        <v>0.29272312750261631</v>
      </c>
      <c r="Z8" s="11">
        <f t="shared" si="11"/>
        <v>6.219705087153037</v>
      </c>
      <c r="AA8">
        <f t="shared" si="5"/>
        <v>10.280194681006396</v>
      </c>
      <c r="AB8">
        <f t="shared" si="5"/>
        <v>14.620282621725449</v>
      </c>
      <c r="AC8" s="12">
        <f t="shared" si="5"/>
        <v>12.879817610115118</v>
      </c>
      <c r="AD8">
        <f t="shared" si="12"/>
        <v>-57.245055525823716</v>
      </c>
      <c r="AE8">
        <f t="shared" si="13"/>
        <v>50.660897833348074</v>
      </c>
      <c r="AK8" t="s">
        <v>18</v>
      </c>
      <c r="AL8" s="10">
        <f>2*(AL6-AL5)</f>
        <v>15.307635326601712</v>
      </c>
    </row>
    <row r="9" spans="1:38" x14ac:dyDescent="0.35">
      <c r="A9" s="11">
        <v>1</v>
      </c>
      <c r="B9">
        <v>0</v>
      </c>
      <c r="C9" s="11">
        <v>4</v>
      </c>
      <c r="D9">
        <v>8</v>
      </c>
      <c r="E9">
        <v>11</v>
      </c>
      <c r="F9" s="12">
        <v>25</v>
      </c>
      <c r="G9" s="13">
        <f t="shared" si="6"/>
        <v>48</v>
      </c>
      <c r="I9">
        <f t="shared" si="7"/>
        <v>1</v>
      </c>
      <c r="J9">
        <f t="shared" si="7"/>
        <v>0</v>
      </c>
      <c r="K9" s="11">
        <f t="shared" si="0"/>
        <v>4</v>
      </c>
      <c r="L9">
        <f t="shared" si="0"/>
        <v>8</v>
      </c>
      <c r="M9">
        <f t="shared" si="0"/>
        <v>11</v>
      </c>
      <c r="N9">
        <f t="shared" si="0"/>
        <v>25</v>
      </c>
      <c r="O9" s="13">
        <f t="shared" si="8"/>
        <v>48</v>
      </c>
      <c r="P9" s="11">
        <f t="shared" si="9"/>
        <v>0.10979352421392807</v>
      </c>
      <c r="Q9">
        <f t="shared" si="1"/>
        <v>0.45468109099636539</v>
      </c>
      <c r="R9" s="12">
        <f t="shared" si="1"/>
        <v>1.4578868157013587</v>
      </c>
      <c r="S9" s="11">
        <f t="shared" si="2"/>
        <v>9.8931487541067911E-2</v>
      </c>
      <c r="T9">
        <f t="shared" si="2"/>
        <v>0.3125641034386013</v>
      </c>
      <c r="U9" s="12">
        <f t="shared" si="2"/>
        <v>0.59314644042522779</v>
      </c>
      <c r="V9" s="11">
        <f t="shared" si="3"/>
        <v>9.8931487541067911E-2</v>
      </c>
      <c r="W9">
        <f t="shared" si="10"/>
        <v>0.21363261589753341</v>
      </c>
      <c r="X9">
        <f t="shared" si="10"/>
        <v>0.28058233698662649</v>
      </c>
      <c r="Y9" s="12">
        <f t="shared" si="4"/>
        <v>0.40685355957477221</v>
      </c>
      <c r="Z9" s="11">
        <f t="shared" si="11"/>
        <v>4.74871140197126</v>
      </c>
      <c r="AA9">
        <f t="shared" si="5"/>
        <v>10.254365563081603</v>
      </c>
      <c r="AB9">
        <f t="shared" si="5"/>
        <v>13.467952175358072</v>
      </c>
      <c r="AC9" s="12">
        <f t="shared" si="5"/>
        <v>19.528970859589066</v>
      </c>
      <c r="AD9">
        <f t="shared" si="12"/>
        <v>-58.063608488888406</v>
      </c>
      <c r="AE9">
        <f t="shared" si="13"/>
        <v>51.385353846286648</v>
      </c>
      <c r="AK9" t="s">
        <v>19</v>
      </c>
      <c r="AL9" s="19">
        <f>COUNT(AG6:AI7)</f>
        <v>6</v>
      </c>
    </row>
    <row r="10" spans="1:38" x14ac:dyDescent="0.35">
      <c r="A10" s="11">
        <v>1</v>
      </c>
      <c r="B10">
        <v>1</v>
      </c>
      <c r="C10" s="11">
        <v>8</v>
      </c>
      <c r="D10">
        <v>14</v>
      </c>
      <c r="E10">
        <v>20</v>
      </c>
      <c r="F10" s="12">
        <v>18</v>
      </c>
      <c r="G10" s="13">
        <f t="shared" si="6"/>
        <v>60</v>
      </c>
      <c r="I10">
        <f t="shared" si="7"/>
        <v>1</v>
      </c>
      <c r="J10">
        <f t="shared" si="7"/>
        <v>1</v>
      </c>
      <c r="K10" s="11">
        <f t="shared" si="0"/>
        <v>8</v>
      </c>
      <c r="L10">
        <f t="shared" si="0"/>
        <v>14</v>
      </c>
      <c r="M10">
        <f t="shared" si="0"/>
        <v>20</v>
      </c>
      <c r="N10">
        <f t="shared" si="0"/>
        <v>18</v>
      </c>
      <c r="O10" s="13">
        <f t="shared" si="8"/>
        <v>60</v>
      </c>
      <c r="P10" s="11">
        <f t="shared" si="9"/>
        <v>0.1376909305771695</v>
      </c>
      <c r="Q10">
        <f t="shared" si="1"/>
        <v>0.5725855240513027</v>
      </c>
      <c r="R10" s="12">
        <f t="shared" si="1"/>
        <v>1.9598302293291725</v>
      </c>
      <c r="S10" s="11">
        <f t="shared" si="2"/>
        <v>0.12102665748360726</v>
      </c>
      <c r="T10">
        <f t="shared" si="2"/>
        <v>0.36410453695148165</v>
      </c>
      <c r="U10" s="12">
        <f t="shared" si="2"/>
        <v>0.66214278437630392</v>
      </c>
      <c r="V10" s="11">
        <f t="shared" si="3"/>
        <v>0.12102665748360726</v>
      </c>
      <c r="W10">
        <f t="shared" si="10"/>
        <v>0.2430778794678744</v>
      </c>
      <c r="X10">
        <f t="shared" si="10"/>
        <v>0.29803824742482227</v>
      </c>
      <c r="Y10" s="12">
        <f t="shared" si="4"/>
        <v>0.33785721562369608</v>
      </c>
      <c r="Z10" s="11">
        <f t="shared" si="11"/>
        <v>7.2615994490164359</v>
      </c>
      <c r="AA10">
        <f t="shared" si="5"/>
        <v>14.584672768072464</v>
      </c>
      <c r="AB10">
        <f t="shared" si="5"/>
        <v>17.882294845489337</v>
      </c>
      <c r="AC10" s="12">
        <f t="shared" si="5"/>
        <v>20.271432937421764</v>
      </c>
      <c r="AD10">
        <f t="shared" si="12"/>
        <v>-80.438226602067814</v>
      </c>
      <c r="AE10">
        <f t="shared" si="13"/>
        <v>74.101287669401145</v>
      </c>
      <c r="AK10" t="s">
        <v>20</v>
      </c>
      <c r="AL10" s="19">
        <f>CHIDIST(AL8,AL9)</f>
        <v>1.7994324191862535E-2</v>
      </c>
    </row>
    <row r="11" spans="1:38" x14ac:dyDescent="0.35">
      <c r="A11" s="11">
        <v>1</v>
      </c>
      <c r="B11">
        <v>2</v>
      </c>
      <c r="C11" s="11">
        <v>10</v>
      </c>
      <c r="D11">
        <v>15</v>
      </c>
      <c r="E11">
        <v>16</v>
      </c>
      <c r="F11" s="12">
        <v>12</v>
      </c>
      <c r="G11" s="13">
        <f t="shared" si="6"/>
        <v>53</v>
      </c>
      <c r="I11">
        <f t="shared" si="7"/>
        <v>1</v>
      </c>
      <c r="J11">
        <f t="shared" si="7"/>
        <v>2</v>
      </c>
      <c r="K11" s="11">
        <f t="shared" si="0"/>
        <v>10</v>
      </c>
      <c r="L11">
        <f t="shared" si="0"/>
        <v>15</v>
      </c>
      <c r="M11">
        <f t="shared" si="0"/>
        <v>16</v>
      </c>
      <c r="N11">
        <f t="shared" si="0"/>
        <v>12</v>
      </c>
      <c r="O11" s="13">
        <f t="shared" si="8"/>
        <v>53</v>
      </c>
      <c r="P11" s="11">
        <f t="shared" si="9"/>
        <v>0.17267678124865082</v>
      </c>
      <c r="Q11">
        <f t="shared" si="1"/>
        <v>0.7210640355301815</v>
      </c>
      <c r="R11" s="12">
        <f t="shared" si="1"/>
        <v>2.6345903443434624</v>
      </c>
      <c r="S11" s="11">
        <f t="shared" si="2"/>
        <v>0.14725010677263251</v>
      </c>
      <c r="T11">
        <f t="shared" si="2"/>
        <v>0.41896409467882145</v>
      </c>
      <c r="U11" s="12">
        <f t="shared" si="2"/>
        <v>0.72486582936195088</v>
      </c>
      <c r="V11" s="11">
        <f t="shared" si="3"/>
        <v>0.14725010677263251</v>
      </c>
      <c r="W11">
        <f t="shared" si="10"/>
        <v>0.27171398790618895</v>
      </c>
      <c r="X11">
        <f t="shared" si="10"/>
        <v>0.30590173468312942</v>
      </c>
      <c r="Y11" s="12">
        <f t="shared" si="4"/>
        <v>0.27513417063804912</v>
      </c>
      <c r="Z11" s="11">
        <f t="shared" si="11"/>
        <v>7.8042556589495229</v>
      </c>
      <c r="AA11">
        <f t="shared" si="5"/>
        <v>14.400841359028014</v>
      </c>
      <c r="AB11">
        <f t="shared" si="5"/>
        <v>16.212791938205861</v>
      </c>
      <c r="AC11" s="12">
        <f t="shared" si="5"/>
        <v>14.582111043816603</v>
      </c>
      <c r="AD11">
        <f t="shared" si="12"/>
        <v>-73.139125126130153</v>
      </c>
      <c r="AE11">
        <f t="shared" si="13"/>
        <v>66.668369657971951</v>
      </c>
      <c r="AK11" t="s">
        <v>21</v>
      </c>
      <c r="AL11" s="19">
        <v>0.05</v>
      </c>
    </row>
    <row r="12" spans="1:38" x14ac:dyDescent="0.35">
      <c r="A12" s="15">
        <v>1</v>
      </c>
      <c r="B12" s="18">
        <v>3</v>
      </c>
      <c r="C12" s="15">
        <v>5</v>
      </c>
      <c r="D12" s="18">
        <v>14</v>
      </c>
      <c r="E12" s="18">
        <v>12</v>
      </c>
      <c r="F12" s="17">
        <v>8</v>
      </c>
      <c r="G12" s="16">
        <f t="shared" si="6"/>
        <v>39</v>
      </c>
      <c r="I12">
        <f>A11</f>
        <v>1</v>
      </c>
      <c r="J12">
        <f t="shared" si="7"/>
        <v>3</v>
      </c>
      <c r="K12" s="15">
        <f t="shared" si="0"/>
        <v>5</v>
      </c>
      <c r="L12" s="18">
        <f>D12</f>
        <v>14</v>
      </c>
      <c r="M12" s="18">
        <f t="shared" si="0"/>
        <v>12</v>
      </c>
      <c r="N12" s="18">
        <f t="shared" si="0"/>
        <v>8</v>
      </c>
      <c r="O12" s="16">
        <f t="shared" si="8"/>
        <v>39</v>
      </c>
      <c r="P12" s="15">
        <f t="shared" si="9"/>
        <v>0.21655217709261682</v>
      </c>
      <c r="Q12" s="18">
        <f t="shared" si="1"/>
        <v>0.90804486228765668</v>
      </c>
      <c r="R12" s="17">
        <f t="shared" si="1"/>
        <v>3.5416671192400435</v>
      </c>
      <c r="S12" s="15">
        <f t="shared" si="2"/>
        <v>0.17800484119813512</v>
      </c>
      <c r="T12" s="18">
        <f t="shared" si="2"/>
        <v>0.47590330826862914</v>
      </c>
      <c r="U12" s="17">
        <f t="shared" si="2"/>
        <v>0.77981653570257037</v>
      </c>
      <c r="V12" s="15">
        <f t="shared" si="3"/>
        <v>0.17800484119813512</v>
      </c>
      <c r="W12" s="18">
        <f t="shared" si="10"/>
        <v>0.29789846707049406</v>
      </c>
      <c r="X12" s="18">
        <f t="shared" si="10"/>
        <v>0.30391322743394122</v>
      </c>
      <c r="Y12" s="17">
        <f t="shared" si="4"/>
        <v>0.22018346429742963</v>
      </c>
      <c r="Z12" s="15">
        <f t="shared" si="11"/>
        <v>6.9421888067272697</v>
      </c>
      <c r="AA12" s="18">
        <f t="shared" si="5"/>
        <v>11.618040215749268</v>
      </c>
      <c r="AB12" s="18">
        <f t="shared" si="5"/>
        <v>11.852615869923708</v>
      </c>
      <c r="AC12" s="17">
        <f t="shared" si="5"/>
        <v>8.5871551075997559</v>
      </c>
      <c r="AD12">
        <f t="shared" si="12"/>
        <v>-51.982268432411367</v>
      </c>
      <c r="AE12">
        <f t="shared" si="13"/>
        <v>46.061229936715577</v>
      </c>
      <c r="AK12" t="s">
        <v>22</v>
      </c>
      <c r="AL12" s="20" t="str">
        <f>IF(AL10&lt;AL11,"yes","no")</f>
        <v>yes</v>
      </c>
    </row>
    <row r="13" spans="1:38" x14ac:dyDescent="0.35">
      <c r="C13">
        <f>SUM(C5:C12)</f>
        <v>50</v>
      </c>
      <c r="D13">
        <f>SUM(D5:D12)</f>
        <v>93</v>
      </c>
      <c r="E13">
        <f>SUM(E5:E12)</f>
        <v>126</v>
      </c>
      <c r="F13">
        <f>SUM(F5:F12)</f>
        <v>151</v>
      </c>
      <c r="G13">
        <f t="shared" si="6"/>
        <v>420</v>
      </c>
      <c r="I13" s="7"/>
      <c r="J13" s="7"/>
      <c r="K13" s="7">
        <f>SUM(K5:K12)</f>
        <v>50</v>
      </c>
      <c r="L13" s="7">
        <f>SUM(L5:L12)</f>
        <v>93</v>
      </c>
      <c r="M13" s="7">
        <f>SUM(M5:M12)</f>
        <v>126</v>
      </c>
      <c r="N13" s="7">
        <f>SUM(N5:N12)</f>
        <v>151</v>
      </c>
      <c r="O13" s="7">
        <f>SUM(O5:O12)</f>
        <v>420</v>
      </c>
      <c r="S13" s="7"/>
      <c r="Z13" s="7">
        <f t="shared" ref="Z13:AE13" si="14">SUM(Z5:Z12)</f>
        <v>49.952564712682047</v>
      </c>
      <c r="AA13" s="7">
        <f t="shared" si="14"/>
        <v>92.969310838999803</v>
      </c>
      <c r="AB13" s="7">
        <f t="shared" si="14"/>
        <v>126.10708873920223</v>
      </c>
      <c r="AC13" s="7">
        <f t="shared" si="14"/>
        <v>150.97103570911591</v>
      </c>
      <c r="AD13" s="7">
        <f t="shared" si="14"/>
        <v>-545.13948230361314</v>
      </c>
      <c r="AE13" s="7">
        <f t="shared" si="14"/>
        <v>494.07893535970368</v>
      </c>
    </row>
    <row r="14" spans="1:38" x14ac:dyDescent="0.35">
      <c r="AK14" t="s">
        <v>23</v>
      </c>
      <c r="AL14" s="10">
        <f>1-(AL6-AE13)/(AL5-AE13)</f>
        <v>1.3845713513096047E-2</v>
      </c>
    </row>
    <row r="15" spans="1:38" x14ac:dyDescent="0.35">
      <c r="AK15" t="s">
        <v>28</v>
      </c>
      <c r="AL15" s="19">
        <f>1-EXP((-2/O13)*(AL6-AL5))</f>
        <v>3.5790564067978092E-2</v>
      </c>
    </row>
    <row r="16" spans="1:38" x14ac:dyDescent="0.35">
      <c r="A16" t="s">
        <v>32</v>
      </c>
      <c r="AK16" t="s">
        <v>29</v>
      </c>
      <c r="AL16" s="14">
        <f>AL15/(1-EXP(2*(AL5-AE13)/O13))</f>
        <v>3.8563650957623125E-2</v>
      </c>
    </row>
    <row r="18" spans="1:15" x14ac:dyDescent="0.35">
      <c r="A18" s="22" t="s">
        <v>10</v>
      </c>
      <c r="B18" s="22" t="s">
        <v>11</v>
      </c>
      <c r="C18" s="22">
        <v>1</v>
      </c>
      <c r="D18" s="22">
        <v>2</v>
      </c>
      <c r="E18" s="22">
        <v>3</v>
      </c>
      <c r="F18" s="22">
        <v>4</v>
      </c>
    </row>
    <row r="19" spans="1:15" x14ac:dyDescent="0.35">
      <c r="A19" s="23">
        <v>1</v>
      </c>
      <c r="B19" s="24">
        <v>2</v>
      </c>
      <c r="C19" s="6" t="e">
        <f t="array" aca="1" ref="C19:F19" ca="1">OLogitPredX(A19:B19,$AG$5:$AI$7)</f>
        <v>#NAME?</v>
      </c>
      <c r="D19" s="21" t="e">
        <f ca="1"/>
        <v>#NAME?</v>
      </c>
      <c r="E19" s="21" t="e">
        <f ca="1"/>
        <v>#NAME?</v>
      </c>
      <c r="F19" s="8" t="e">
        <f ca="1"/>
        <v>#NAME?</v>
      </c>
    </row>
    <row r="20" spans="1:15" x14ac:dyDescent="0.35">
      <c r="A20" s="25">
        <v>1</v>
      </c>
      <c r="B20" s="26">
        <v>2.5</v>
      </c>
      <c r="C20" s="15" t="e">
        <f t="array" aca="1" ref="C20:F20" ca="1">OLogitPredX(A20:B20,$AG$5:$AI$7)</f>
        <v>#NAME?</v>
      </c>
      <c r="D20" s="18" t="e">
        <f ca="1"/>
        <v>#NAME?</v>
      </c>
      <c r="E20" s="18" t="e">
        <f ca="1"/>
        <v>#NAME?</v>
      </c>
      <c r="F20" s="17" t="e">
        <f ca="1"/>
        <v>#NAME?</v>
      </c>
    </row>
    <row r="23" spans="1:15" x14ac:dyDescent="0.35">
      <c r="A23" t="s">
        <v>33</v>
      </c>
    </row>
    <row r="25" spans="1:15" x14ac:dyDescent="0.35">
      <c r="A25" s="4" t="s">
        <v>10</v>
      </c>
      <c r="B25" s="4" t="s">
        <v>11</v>
      </c>
      <c r="C25">
        <v>1</v>
      </c>
      <c r="D25">
        <v>2</v>
      </c>
      <c r="E25">
        <v>3</v>
      </c>
      <c r="F25">
        <v>4</v>
      </c>
      <c r="G25" s="4" t="s">
        <v>12</v>
      </c>
      <c r="I25" t="e">
        <f t="array" aca="1" ref="I25:L28" ca="1">MLogitCoeff(A25:F33,3,TRUE,TRUE)</f>
        <v>#NAME?</v>
      </c>
      <c r="J25" t="e">
        <f ca="1"/>
        <v>#NAME?</v>
      </c>
      <c r="K25" t="e">
        <f ca="1"/>
        <v>#NAME?</v>
      </c>
      <c r="L25" t="e">
        <f ca="1"/>
        <v>#NAME?</v>
      </c>
      <c r="N25" t="e">
        <f t="array" aca="1" ref="N25:O29" ca="1">MLogitTest(A26:F33,3,TRUE)</f>
        <v>#NAME?</v>
      </c>
      <c r="O25" s="9" t="e">
        <f ca="1"/>
        <v>#NAME?</v>
      </c>
    </row>
    <row r="26" spans="1:15" x14ac:dyDescent="0.35">
      <c r="A26" s="6">
        <v>0</v>
      </c>
      <c r="B26" s="21">
        <v>0</v>
      </c>
      <c r="C26" s="6">
        <v>3</v>
      </c>
      <c r="D26" s="21">
        <v>9</v>
      </c>
      <c r="E26" s="21">
        <v>18</v>
      </c>
      <c r="F26" s="8">
        <v>24</v>
      </c>
      <c r="G26" s="9">
        <f>SUM(C26:F26)</f>
        <v>54</v>
      </c>
      <c r="I26" t="e">
        <f ca="1"/>
        <v>#NAME?</v>
      </c>
      <c r="J26" s="6" t="e">
        <f ca="1"/>
        <v>#NAME?</v>
      </c>
      <c r="K26" s="21" t="e">
        <f ca="1"/>
        <v>#NAME?</v>
      </c>
      <c r="L26" s="8" t="e">
        <f ca="1"/>
        <v>#NAME?</v>
      </c>
      <c r="N26" t="e">
        <f ca="1"/>
        <v>#NAME?</v>
      </c>
      <c r="O26" s="13" t="e">
        <f ca="1"/>
        <v>#NAME?</v>
      </c>
    </row>
    <row r="27" spans="1:15" x14ac:dyDescent="0.35">
      <c r="A27" s="11">
        <v>0</v>
      </c>
      <c r="B27">
        <v>1</v>
      </c>
      <c r="C27" s="11">
        <v>6</v>
      </c>
      <c r="D27">
        <v>13</v>
      </c>
      <c r="E27">
        <v>16</v>
      </c>
      <c r="F27" s="12">
        <v>28</v>
      </c>
      <c r="G27" s="13">
        <f t="shared" ref="G27:G34" si="15">SUM(C27:F27)</f>
        <v>63</v>
      </c>
      <c r="I27" t="e">
        <f ca="1"/>
        <v>#NAME?</v>
      </c>
      <c r="J27" s="11" t="e">
        <f ca="1"/>
        <v>#NAME?</v>
      </c>
      <c r="K27" t="e">
        <f ca="1"/>
        <v>#NAME?</v>
      </c>
      <c r="L27" s="12" t="e">
        <f ca="1"/>
        <v>#NAME?</v>
      </c>
      <c r="N27" t="e">
        <f ca="1"/>
        <v>#NAME?</v>
      </c>
      <c r="O27" s="13" t="e">
        <f ca="1"/>
        <v>#NAME?</v>
      </c>
    </row>
    <row r="28" spans="1:15" x14ac:dyDescent="0.35">
      <c r="A28" s="11">
        <v>0</v>
      </c>
      <c r="B28">
        <v>2</v>
      </c>
      <c r="C28" s="11">
        <v>9</v>
      </c>
      <c r="D28">
        <v>13</v>
      </c>
      <c r="E28">
        <v>17</v>
      </c>
      <c r="F28" s="12">
        <v>20</v>
      </c>
      <c r="G28" s="13">
        <f t="shared" si="15"/>
        <v>59</v>
      </c>
      <c r="I28" t="e">
        <f ca="1"/>
        <v>#NAME?</v>
      </c>
      <c r="J28" s="15" t="e">
        <f ca="1"/>
        <v>#NAME?</v>
      </c>
      <c r="K28" s="18" t="e">
        <f ca="1"/>
        <v>#NAME?</v>
      </c>
      <c r="L28" s="17" t="e">
        <f ca="1"/>
        <v>#NAME?</v>
      </c>
      <c r="N28" t="e">
        <f ca="1"/>
        <v>#NAME?</v>
      </c>
      <c r="O28" s="13" t="e">
        <f ca="1"/>
        <v>#NAME?</v>
      </c>
    </row>
    <row r="29" spans="1:15" x14ac:dyDescent="0.35">
      <c r="A29" s="15">
        <v>0</v>
      </c>
      <c r="B29" s="18">
        <v>3</v>
      </c>
      <c r="C29" s="15">
        <v>5</v>
      </c>
      <c r="D29" s="18">
        <v>7</v>
      </c>
      <c r="E29" s="18">
        <v>16</v>
      </c>
      <c r="F29" s="17">
        <v>16</v>
      </c>
      <c r="G29" s="16">
        <f t="shared" si="15"/>
        <v>44</v>
      </c>
      <c r="N29" t="e">
        <f ca="1"/>
        <v>#NAME?</v>
      </c>
      <c r="O29" s="16" t="e">
        <f ca="1"/>
        <v>#NAME?</v>
      </c>
    </row>
    <row r="30" spans="1:15" x14ac:dyDescent="0.35">
      <c r="A30" s="11">
        <v>1</v>
      </c>
      <c r="B30">
        <v>0</v>
      </c>
      <c r="C30" s="11">
        <v>4</v>
      </c>
      <c r="D30">
        <v>8</v>
      </c>
      <c r="E30">
        <v>11</v>
      </c>
      <c r="F30" s="12">
        <v>25</v>
      </c>
      <c r="G30" s="13">
        <f t="shared" si="15"/>
        <v>48</v>
      </c>
    </row>
    <row r="31" spans="1:15" x14ac:dyDescent="0.35">
      <c r="A31" s="11">
        <v>1</v>
      </c>
      <c r="B31">
        <v>1</v>
      </c>
      <c r="C31" s="11">
        <v>8</v>
      </c>
      <c r="D31">
        <v>14</v>
      </c>
      <c r="E31">
        <v>20</v>
      </c>
      <c r="F31" s="12">
        <v>18</v>
      </c>
      <c r="G31" s="13">
        <f t="shared" si="15"/>
        <v>60</v>
      </c>
      <c r="I31" s="4" t="s">
        <v>10</v>
      </c>
      <c r="J31" s="4" t="s">
        <v>11</v>
      </c>
      <c r="K31">
        <v>1</v>
      </c>
      <c r="L31">
        <v>2</v>
      </c>
      <c r="M31">
        <v>3</v>
      </c>
      <c r="N31">
        <v>4</v>
      </c>
    </row>
    <row r="32" spans="1:15" x14ac:dyDescent="0.35">
      <c r="A32" s="11">
        <v>1</v>
      </c>
      <c r="B32">
        <v>2</v>
      </c>
      <c r="C32" s="11">
        <v>10</v>
      </c>
      <c r="D32">
        <v>15</v>
      </c>
      <c r="E32">
        <v>16</v>
      </c>
      <c r="F32" s="12">
        <v>12</v>
      </c>
      <c r="G32" s="13">
        <f t="shared" si="15"/>
        <v>53</v>
      </c>
      <c r="I32" s="6">
        <v>1</v>
      </c>
      <c r="J32" s="21">
        <v>2</v>
      </c>
      <c r="K32" s="6" t="e">
        <f t="array" aca="1" ref="K32:N32" ca="1">MLogitPredC(I32:J32,$J$26:$L$28)</f>
        <v>#NAME?</v>
      </c>
      <c r="L32" s="21" t="e">
        <f ca="1"/>
        <v>#NAME?</v>
      </c>
      <c r="M32" s="21" t="e">
        <f ca="1"/>
        <v>#NAME?</v>
      </c>
      <c r="N32" s="8" t="e">
        <f ca="1"/>
        <v>#NAME?</v>
      </c>
    </row>
    <row r="33" spans="1:14" x14ac:dyDescent="0.35">
      <c r="A33" s="15">
        <v>1</v>
      </c>
      <c r="B33" s="18">
        <v>3</v>
      </c>
      <c r="C33" s="15">
        <v>5</v>
      </c>
      <c r="D33" s="18">
        <v>14</v>
      </c>
      <c r="E33" s="18">
        <v>12</v>
      </c>
      <c r="F33" s="17">
        <v>8</v>
      </c>
      <c r="G33" s="16">
        <f t="shared" si="15"/>
        <v>39</v>
      </c>
      <c r="I33" s="15">
        <v>1</v>
      </c>
      <c r="J33" s="18">
        <v>2.5</v>
      </c>
      <c r="K33" s="15" t="e">
        <f t="array" aca="1" ref="K33:N33" ca="1">MLogitPredC(I33:J33,$J$26:$L$28)</f>
        <v>#NAME?</v>
      </c>
      <c r="L33" s="18" t="e">
        <f ca="1"/>
        <v>#NAME?</v>
      </c>
      <c r="M33" s="18" t="e">
        <f ca="1"/>
        <v>#NAME?</v>
      </c>
      <c r="N33" s="17" t="e">
        <f ca="1"/>
        <v>#NAME?</v>
      </c>
    </row>
    <row r="34" spans="1:14" x14ac:dyDescent="0.35">
      <c r="C34">
        <f>SUM(C26:C33)</f>
        <v>50</v>
      </c>
      <c r="D34">
        <f>SUM(D26:D33)</f>
        <v>93</v>
      </c>
      <c r="E34">
        <f>SUM(E26:E33)</f>
        <v>126</v>
      </c>
      <c r="F34">
        <f>SUM(F26:F33)</f>
        <v>151</v>
      </c>
      <c r="G34">
        <f t="shared" si="15"/>
        <v>420</v>
      </c>
    </row>
  </sheetData>
  <mergeCells count="8">
    <mergeCell ref="AD3:AE3"/>
    <mergeCell ref="AG3:AI3"/>
    <mergeCell ref="I3:J3"/>
    <mergeCell ref="K3:O3"/>
    <mergeCell ref="P3:R3"/>
    <mergeCell ref="S3:U3"/>
    <mergeCell ref="V3:Y3"/>
    <mergeCell ref="Z3:A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B0DD-8AA9-4367-A27D-F623E3F1595B}">
  <sheetPr codeName="Sheet279"/>
  <dimension ref="A1:AL16"/>
  <sheetViews>
    <sheetView workbookViewId="0"/>
  </sheetViews>
  <sheetFormatPr defaultRowHeight="14.5" x14ac:dyDescent="0.35"/>
  <cols>
    <col min="32" max="32" width="3.1796875" customWidth="1"/>
    <col min="36" max="36" width="3.26953125" customWidth="1"/>
  </cols>
  <sheetData>
    <row r="1" spans="1:38" x14ac:dyDescent="0.35">
      <c r="A1" s="1" t="s">
        <v>0</v>
      </c>
    </row>
    <row r="2" spans="1:38" x14ac:dyDescent="0.35">
      <c r="A2" t="s">
        <v>34</v>
      </c>
    </row>
    <row r="3" spans="1:38" ht="15" thickBot="1" x14ac:dyDescent="0.4">
      <c r="I3" s="2" t="s">
        <v>2</v>
      </c>
      <c r="J3" s="2"/>
      <c r="K3" s="2" t="s">
        <v>3</v>
      </c>
      <c r="L3" s="2"/>
      <c r="M3" s="2"/>
      <c r="N3" s="2"/>
      <c r="O3" s="2"/>
      <c r="P3" s="2" t="s">
        <v>4</v>
      </c>
      <c r="Q3" s="2"/>
      <c r="R3" s="2"/>
      <c r="S3" s="2" t="s">
        <v>5</v>
      </c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/>
      <c r="AD3" s="2" t="s">
        <v>8</v>
      </c>
      <c r="AE3" s="2"/>
      <c r="AG3" s="3" t="s">
        <v>9</v>
      </c>
      <c r="AH3" s="3"/>
      <c r="AI3" s="3"/>
    </row>
    <row r="4" spans="1:38" ht="15" thickTop="1" x14ac:dyDescent="0.35">
      <c r="A4" s="4" t="s">
        <v>10</v>
      </c>
      <c r="B4" s="4" t="s">
        <v>11</v>
      </c>
      <c r="C4">
        <v>1</v>
      </c>
      <c r="D4">
        <v>2</v>
      </c>
      <c r="E4">
        <v>3</v>
      </c>
      <c r="F4">
        <v>4</v>
      </c>
      <c r="G4" s="4" t="s">
        <v>12</v>
      </c>
      <c r="I4" s="5" t="str">
        <f t="shared" ref="I4:N12" si="0">A4</f>
        <v>gender</v>
      </c>
      <c r="J4" s="5" t="str">
        <f t="shared" si="0"/>
        <v>age</v>
      </c>
      <c r="K4" s="5">
        <f t="shared" si="0"/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5" t="s">
        <v>13</v>
      </c>
      <c r="P4" s="5">
        <f>K4</f>
        <v>1</v>
      </c>
      <c r="Q4" s="5">
        <f>L4</f>
        <v>2</v>
      </c>
      <c r="R4" s="5">
        <f>M4</f>
        <v>3</v>
      </c>
      <c r="S4" s="5">
        <f>K4</f>
        <v>1</v>
      </c>
      <c r="T4" s="5">
        <f>L4</f>
        <v>2</v>
      </c>
      <c r="U4" s="5">
        <f>M4</f>
        <v>3</v>
      </c>
      <c r="V4" s="5">
        <f>K4</f>
        <v>1</v>
      </c>
      <c r="W4" s="5">
        <f>L4</f>
        <v>2</v>
      </c>
      <c r="X4" s="5">
        <f>M4</f>
        <v>3</v>
      </c>
      <c r="Y4" s="5">
        <f>N4</f>
        <v>4</v>
      </c>
      <c r="Z4" s="5">
        <f>V4</f>
        <v>1</v>
      </c>
      <c r="AA4" s="5">
        <f>W4</f>
        <v>2</v>
      </c>
      <c r="AB4" s="5">
        <f>X4</f>
        <v>3</v>
      </c>
      <c r="AC4" s="5">
        <f>Y4</f>
        <v>4</v>
      </c>
      <c r="AD4" s="5" t="s">
        <v>14</v>
      </c>
      <c r="AE4" s="5" t="s">
        <v>15</v>
      </c>
    </row>
    <row r="5" spans="1:38" x14ac:dyDescent="0.35">
      <c r="A5" s="6">
        <v>0</v>
      </c>
      <c r="B5" s="7">
        <v>0</v>
      </c>
      <c r="C5" s="6">
        <v>3</v>
      </c>
      <c r="D5" s="7">
        <v>9</v>
      </c>
      <c r="E5" s="7">
        <v>18</v>
      </c>
      <c r="F5" s="8">
        <v>24</v>
      </c>
      <c r="G5" s="9">
        <f>SUM(C5:F5)</f>
        <v>54</v>
      </c>
      <c r="I5">
        <f>A5</f>
        <v>0</v>
      </c>
      <c r="J5">
        <f>B5</f>
        <v>0</v>
      </c>
      <c r="K5" s="6">
        <f t="shared" si="0"/>
        <v>3</v>
      </c>
      <c r="L5" s="7">
        <f t="shared" si="0"/>
        <v>9</v>
      </c>
      <c r="M5" s="7">
        <f t="shared" si="0"/>
        <v>18</v>
      </c>
      <c r="N5" s="7">
        <f t="shared" si="0"/>
        <v>24</v>
      </c>
      <c r="O5" s="9">
        <f>SUM(K5:N5)</f>
        <v>54</v>
      </c>
      <c r="P5" s="6">
        <f>EXP(AG$5+MMULT($I5:$J5,AG$6:AG$7))</f>
        <v>7.421053533562294E-2</v>
      </c>
      <c r="Q5" s="7">
        <f t="shared" ref="Q5:R12" si="1">EXP(AH$5+MMULT($I5:$J5,AH$6:AH$7))</f>
        <v>0.29021432212977133</v>
      </c>
      <c r="R5" s="8">
        <f t="shared" si="1"/>
        <v>1.0380423129802436</v>
      </c>
      <c r="S5" s="6">
        <f t="shared" ref="S5:U12" si="2">P5/(1+P5)</f>
        <v>6.9083790276211393E-2</v>
      </c>
      <c r="T5" s="7">
        <f t="shared" si="2"/>
        <v>0.22493497177330296</v>
      </c>
      <c r="U5" s="8">
        <f t="shared" si="2"/>
        <v>0.50933305278746011</v>
      </c>
      <c r="V5" s="6">
        <f t="shared" ref="V5:V12" si="3">S5</f>
        <v>6.9083790276211393E-2</v>
      </c>
      <c r="W5" s="7">
        <f>T5-S5</f>
        <v>0.15585118149709157</v>
      </c>
      <c r="X5" s="7">
        <f>U5-T5</f>
        <v>0.28439808101415714</v>
      </c>
      <c r="Y5" s="8">
        <f t="shared" ref="Y5:Y12" si="4">1-U5</f>
        <v>0.49066694721253989</v>
      </c>
      <c r="Z5" s="6">
        <f>V5*$O5</f>
        <v>3.7305246749154151</v>
      </c>
      <c r="AA5" s="7">
        <f t="shared" ref="AA5:AC12" si="5">W5*$O5</f>
        <v>8.4159638008429454</v>
      </c>
      <c r="AB5" s="7">
        <f t="shared" si="5"/>
        <v>15.357496374764485</v>
      </c>
      <c r="AC5" s="8">
        <f t="shared" si="5"/>
        <v>26.496015149477156</v>
      </c>
      <c r="AD5">
        <f>SUMPRODUCT(K5:N5,LN(V5:Y5))</f>
        <v>-64.467587336623382</v>
      </c>
      <c r="AE5">
        <f>GAMMALN(O5+1)-SUMPRODUCT(GAMMALN(K5:N5+1))</f>
        <v>58.546350707740302</v>
      </c>
      <c r="AG5" s="6">
        <f>AG9</f>
        <v>-2.6008491532325158</v>
      </c>
      <c r="AH5" s="9">
        <f>AG10</f>
        <v>-1.2371355871317544</v>
      </c>
      <c r="AI5" s="8">
        <f>AG11</f>
        <v>3.7336547863007989E-2</v>
      </c>
      <c r="AK5" t="s">
        <v>16</v>
      </c>
      <c r="AL5" s="10">
        <f>SUMPRODUCT(K13:N13,LN(K13:N13/O13))+AE13</f>
        <v>-58.714364607210314</v>
      </c>
    </row>
    <row r="6" spans="1:38" x14ac:dyDescent="0.35">
      <c r="A6" s="11">
        <v>0</v>
      </c>
      <c r="B6">
        <v>1</v>
      </c>
      <c r="C6" s="11">
        <v>6</v>
      </c>
      <c r="D6">
        <v>13</v>
      </c>
      <c r="E6">
        <v>16</v>
      </c>
      <c r="F6" s="12">
        <v>28</v>
      </c>
      <c r="G6" s="13">
        <f t="shared" ref="G6:G13" si="6">SUM(C6:F6)</f>
        <v>63</v>
      </c>
      <c r="I6">
        <f t="shared" ref="I6:J12" si="7">A6</f>
        <v>0</v>
      </c>
      <c r="J6">
        <f t="shared" si="7"/>
        <v>1</v>
      </c>
      <c r="K6" s="11">
        <f t="shared" si="0"/>
        <v>6</v>
      </c>
      <c r="L6">
        <f t="shared" si="0"/>
        <v>13</v>
      </c>
      <c r="M6">
        <f t="shared" si="0"/>
        <v>16</v>
      </c>
      <c r="N6">
        <f t="shared" si="0"/>
        <v>28</v>
      </c>
      <c r="O6" s="13">
        <f t="shared" ref="O6:O12" si="8">SUM(K6:N6)</f>
        <v>63</v>
      </c>
      <c r="P6" s="11">
        <f t="shared" ref="P6:P12" si="9">EXP(AG$5+MMULT($I6:$J6,AG$6:AG$7))</f>
        <v>9.6519426087453036E-2</v>
      </c>
      <c r="Q6">
        <f t="shared" si="1"/>
        <v>0.37745745516645801</v>
      </c>
      <c r="R6" s="12">
        <f t="shared" si="1"/>
        <v>1.3500946711975954</v>
      </c>
      <c r="S6" s="11">
        <f t="shared" si="2"/>
        <v>8.8023452928553139E-2</v>
      </c>
      <c r="T6">
        <f t="shared" si="2"/>
        <v>0.2740247647945282</v>
      </c>
      <c r="U6" s="12">
        <f t="shared" si="2"/>
        <v>0.57448522723112017</v>
      </c>
      <c r="V6" s="11">
        <f t="shared" si="3"/>
        <v>8.8023452928553139E-2</v>
      </c>
      <c r="W6">
        <f t="shared" ref="W6:X12" si="10">T6-S6</f>
        <v>0.18600131186597507</v>
      </c>
      <c r="X6">
        <f t="shared" si="10"/>
        <v>0.30046046243659197</v>
      </c>
      <c r="Y6" s="12">
        <f t="shared" si="4"/>
        <v>0.42551477276887983</v>
      </c>
      <c r="Z6" s="11">
        <f t="shared" ref="Z6:Z12" si="11">V6*$O6</f>
        <v>5.5454775344988478</v>
      </c>
      <c r="AA6">
        <f t="shared" si="5"/>
        <v>11.718082647556429</v>
      </c>
      <c r="AB6">
        <f t="shared" si="5"/>
        <v>18.929009133505293</v>
      </c>
      <c r="AC6" s="12">
        <f t="shared" si="5"/>
        <v>26.807430684439428</v>
      </c>
      <c r="AD6">
        <f t="shared" ref="AD6:AD12" si="12">SUMPRODUCT(K6:N6,LN(V6:Y6))</f>
        <v>-79.61071497897737</v>
      </c>
      <c r="AE6">
        <f t="shared" ref="AE6:AE12" si="13">GAMMALN(O6+1)-SUMPRODUCT(GAMMALN(K6:N6+1))</f>
        <v>73.31629809088578</v>
      </c>
      <c r="AG6" s="11">
        <f>AG12</f>
        <v>0.37731656726151019</v>
      </c>
      <c r="AH6" s="13">
        <f>AG6</f>
        <v>0.37731656726151019</v>
      </c>
      <c r="AI6" s="12">
        <f>AG6</f>
        <v>0.37731656726151019</v>
      </c>
      <c r="AK6" t="s">
        <v>17</v>
      </c>
      <c r="AL6" s="14">
        <f>AD13+AE13</f>
        <v>-51.447209382604228</v>
      </c>
    </row>
    <row r="7" spans="1:38" x14ac:dyDescent="0.35">
      <c r="A7" s="11">
        <v>0</v>
      </c>
      <c r="B7">
        <v>2</v>
      </c>
      <c r="C7" s="11">
        <v>9</v>
      </c>
      <c r="D7">
        <v>13</v>
      </c>
      <c r="E7">
        <v>17</v>
      </c>
      <c r="F7" s="12">
        <v>20</v>
      </c>
      <c r="G7" s="13">
        <f t="shared" si="6"/>
        <v>59</v>
      </c>
      <c r="I7">
        <f t="shared" si="7"/>
        <v>0</v>
      </c>
      <c r="J7">
        <f t="shared" si="7"/>
        <v>2</v>
      </c>
      <c r="K7" s="11">
        <f t="shared" si="0"/>
        <v>9</v>
      </c>
      <c r="L7">
        <f t="shared" si="0"/>
        <v>13</v>
      </c>
      <c r="M7">
        <f t="shared" si="0"/>
        <v>17</v>
      </c>
      <c r="N7">
        <f t="shared" si="0"/>
        <v>20</v>
      </c>
      <c r="O7" s="13">
        <f t="shared" si="8"/>
        <v>59</v>
      </c>
      <c r="P7" s="11">
        <f t="shared" si="9"/>
        <v>0.12553473129009202</v>
      </c>
      <c r="Q7">
        <f t="shared" si="1"/>
        <v>0.4909272892363678</v>
      </c>
      <c r="R7" s="12">
        <f t="shared" si="1"/>
        <v>1.75595503035225</v>
      </c>
      <c r="S7" s="11">
        <f t="shared" si="2"/>
        <v>0.11153341411881945</v>
      </c>
      <c r="T7">
        <f t="shared" si="2"/>
        <v>0.32927647966509077</v>
      </c>
      <c r="U7" s="12">
        <f t="shared" si="2"/>
        <v>0.6371493768995985</v>
      </c>
      <c r="V7" s="11">
        <f t="shared" si="3"/>
        <v>0.11153341411881945</v>
      </c>
      <c r="W7">
        <f t="shared" si="10"/>
        <v>0.21774306554627132</v>
      </c>
      <c r="X7">
        <f t="shared" si="10"/>
        <v>0.30787289723450773</v>
      </c>
      <c r="Y7" s="12">
        <f t="shared" si="4"/>
        <v>0.3628506231004015</v>
      </c>
      <c r="Z7" s="11">
        <f t="shared" si="11"/>
        <v>6.5804714330103478</v>
      </c>
      <c r="AA7">
        <f t="shared" si="5"/>
        <v>12.846840867230007</v>
      </c>
      <c r="AB7">
        <f t="shared" si="5"/>
        <v>18.164500936835957</v>
      </c>
      <c r="AC7" s="12">
        <f t="shared" si="5"/>
        <v>21.408186762923687</v>
      </c>
      <c r="AD7">
        <f t="shared" si="12"/>
        <v>-79.861034131952238</v>
      </c>
      <c r="AE7">
        <f t="shared" si="13"/>
        <v>73.339147617354215</v>
      </c>
      <c r="AG7" s="15">
        <f>AG13</f>
        <v>0.26283816894159379</v>
      </c>
      <c r="AH7" s="16">
        <f>AG7</f>
        <v>0.26283816894159379</v>
      </c>
      <c r="AI7" s="17">
        <f>AG7</f>
        <v>0.26283816894159379</v>
      </c>
    </row>
    <row r="8" spans="1:38" x14ac:dyDescent="0.35">
      <c r="A8" s="15">
        <v>0</v>
      </c>
      <c r="B8" s="18">
        <v>3</v>
      </c>
      <c r="C8" s="15">
        <v>5</v>
      </c>
      <c r="D8" s="18">
        <v>7</v>
      </c>
      <c r="E8" s="18">
        <v>16</v>
      </c>
      <c r="F8" s="17">
        <v>16</v>
      </c>
      <c r="G8" s="16">
        <f t="shared" si="6"/>
        <v>44</v>
      </c>
      <c r="I8">
        <f t="shared" si="7"/>
        <v>0</v>
      </c>
      <c r="J8">
        <f t="shared" si="7"/>
        <v>3</v>
      </c>
      <c r="K8" s="11">
        <f t="shared" si="0"/>
        <v>5</v>
      </c>
      <c r="L8">
        <f t="shared" si="0"/>
        <v>7</v>
      </c>
      <c r="M8">
        <f t="shared" si="0"/>
        <v>16</v>
      </c>
      <c r="N8">
        <f t="shared" si="0"/>
        <v>16</v>
      </c>
      <c r="O8" s="13">
        <f t="shared" si="8"/>
        <v>44</v>
      </c>
      <c r="P8" s="11">
        <f t="shared" si="9"/>
        <v>0.16327250791770084</v>
      </c>
      <c r="Q8">
        <f t="shared" si="1"/>
        <v>0.63850799611490938</v>
      </c>
      <c r="R8" s="12">
        <f t="shared" si="1"/>
        <v>2.2838235972624608</v>
      </c>
      <c r="S8" s="11">
        <f t="shared" si="2"/>
        <v>0.14035619926234175</v>
      </c>
      <c r="T8">
        <f t="shared" si="2"/>
        <v>0.38968866653619338</v>
      </c>
      <c r="U8" s="12">
        <f t="shared" si="2"/>
        <v>0.69547694314833364</v>
      </c>
      <c r="V8" s="11">
        <f t="shared" si="3"/>
        <v>0.14035619926234175</v>
      </c>
      <c r="W8">
        <f t="shared" si="10"/>
        <v>0.24933246727385164</v>
      </c>
      <c r="X8">
        <f t="shared" si="10"/>
        <v>0.30578827661214025</v>
      </c>
      <c r="Y8" s="12">
        <f t="shared" si="4"/>
        <v>0.30452305685166636</v>
      </c>
      <c r="Z8" s="11">
        <f t="shared" si="11"/>
        <v>6.1756727675430367</v>
      </c>
      <c r="AA8">
        <f t="shared" si="5"/>
        <v>10.970628560049471</v>
      </c>
      <c r="AB8">
        <f t="shared" si="5"/>
        <v>13.454684170934172</v>
      </c>
      <c r="AC8" s="12">
        <f t="shared" si="5"/>
        <v>13.399014501473321</v>
      </c>
      <c r="AD8">
        <f t="shared" si="12"/>
        <v>-57.522568235298621</v>
      </c>
      <c r="AE8">
        <f t="shared" si="13"/>
        <v>50.660897833348074</v>
      </c>
      <c r="AK8" t="s">
        <v>18</v>
      </c>
      <c r="AL8" s="10">
        <f>2*(AL6-AL5)</f>
        <v>14.534310449212171</v>
      </c>
    </row>
    <row r="9" spans="1:38" x14ac:dyDescent="0.35">
      <c r="A9" s="11">
        <v>1</v>
      </c>
      <c r="B9">
        <v>0</v>
      </c>
      <c r="C9" s="11">
        <v>4</v>
      </c>
      <c r="D9">
        <v>8</v>
      </c>
      <c r="E9">
        <v>11</v>
      </c>
      <c r="F9" s="12">
        <v>25</v>
      </c>
      <c r="G9" s="13">
        <f t="shared" si="6"/>
        <v>48</v>
      </c>
      <c r="I9">
        <f t="shared" si="7"/>
        <v>1</v>
      </c>
      <c r="J9">
        <f t="shared" si="7"/>
        <v>0</v>
      </c>
      <c r="K9" s="11">
        <f t="shared" si="0"/>
        <v>4</v>
      </c>
      <c r="L9">
        <f t="shared" si="0"/>
        <v>8</v>
      </c>
      <c r="M9">
        <f t="shared" si="0"/>
        <v>11</v>
      </c>
      <c r="N9">
        <f t="shared" si="0"/>
        <v>25</v>
      </c>
      <c r="O9" s="13">
        <f t="shared" si="8"/>
        <v>48</v>
      </c>
      <c r="P9" s="11">
        <f t="shared" si="9"/>
        <v>0.10822611468894258</v>
      </c>
      <c r="Q9">
        <f t="shared" si="1"/>
        <v>0.42323867317681718</v>
      </c>
      <c r="R9" s="12">
        <f t="shared" si="1"/>
        <v>1.5138455194871427</v>
      </c>
      <c r="S9" s="11">
        <f t="shared" si="2"/>
        <v>9.7657069486509568E-2</v>
      </c>
      <c r="T9">
        <f t="shared" si="2"/>
        <v>0.29737715897791361</v>
      </c>
      <c r="U9" s="12">
        <f t="shared" si="2"/>
        <v>0.6022030819920815</v>
      </c>
      <c r="V9" s="11">
        <f t="shared" si="3"/>
        <v>9.7657069486509568E-2</v>
      </c>
      <c r="W9">
        <f t="shared" si="10"/>
        <v>0.19972008949140405</v>
      </c>
      <c r="X9">
        <f t="shared" si="10"/>
        <v>0.30482592301416789</v>
      </c>
      <c r="Y9" s="12">
        <f t="shared" si="4"/>
        <v>0.3977969180079185</v>
      </c>
      <c r="Z9" s="11">
        <f t="shared" si="11"/>
        <v>4.6875393353524597</v>
      </c>
      <c r="AA9">
        <f t="shared" si="5"/>
        <v>9.5865642955873938</v>
      </c>
      <c r="AB9">
        <f t="shared" si="5"/>
        <v>14.631644304680059</v>
      </c>
      <c r="AC9" s="12">
        <f t="shared" si="5"/>
        <v>19.094252064380086</v>
      </c>
      <c r="AD9">
        <f t="shared" si="12"/>
        <v>-58.305380483946244</v>
      </c>
      <c r="AE9">
        <f t="shared" si="13"/>
        <v>51.385353846286648</v>
      </c>
      <c r="AG9" s="9">
        <v>-2.6008491532325158</v>
      </c>
      <c r="AH9" t="s">
        <v>35</v>
      </c>
      <c r="AK9" t="s">
        <v>19</v>
      </c>
      <c r="AL9" s="19">
        <f>COUNT(AG6:AI7)</f>
        <v>6</v>
      </c>
    </row>
    <row r="10" spans="1:38" x14ac:dyDescent="0.35">
      <c r="A10" s="11">
        <v>1</v>
      </c>
      <c r="B10">
        <v>1</v>
      </c>
      <c r="C10" s="11">
        <v>8</v>
      </c>
      <c r="D10">
        <v>14</v>
      </c>
      <c r="E10">
        <v>20</v>
      </c>
      <c r="F10" s="12">
        <v>18</v>
      </c>
      <c r="G10" s="13">
        <f t="shared" si="6"/>
        <v>60</v>
      </c>
      <c r="I10">
        <f t="shared" si="7"/>
        <v>1</v>
      </c>
      <c r="J10">
        <f t="shared" si="7"/>
        <v>1</v>
      </c>
      <c r="K10" s="11">
        <f t="shared" si="0"/>
        <v>8</v>
      </c>
      <c r="L10">
        <f t="shared" si="0"/>
        <v>14</v>
      </c>
      <c r="M10">
        <f t="shared" si="0"/>
        <v>20</v>
      </c>
      <c r="N10">
        <f t="shared" si="0"/>
        <v>18</v>
      </c>
      <c r="O10" s="13">
        <f t="shared" si="8"/>
        <v>60</v>
      </c>
      <c r="P10" s="11">
        <f t="shared" si="9"/>
        <v>0.14076064038898395</v>
      </c>
      <c r="Q10">
        <f t="shared" si="1"/>
        <v>0.55047108403531608</v>
      </c>
      <c r="R10" s="12">
        <f t="shared" si="1"/>
        <v>1.968932039974411</v>
      </c>
      <c r="S10" s="11">
        <f t="shared" si="2"/>
        <v>0.12339191536358275</v>
      </c>
      <c r="T10">
        <f t="shared" si="2"/>
        <v>0.35503473086556298</v>
      </c>
      <c r="U10" s="12">
        <f t="shared" si="2"/>
        <v>0.66317854819990463</v>
      </c>
      <c r="V10" s="11">
        <f t="shared" si="3"/>
        <v>0.12339191536358275</v>
      </c>
      <c r="W10">
        <f t="shared" si="10"/>
        <v>0.23164281550198024</v>
      </c>
      <c r="X10">
        <f t="shared" si="10"/>
        <v>0.30814381733434165</v>
      </c>
      <c r="Y10" s="12">
        <f t="shared" si="4"/>
        <v>0.33682145180009537</v>
      </c>
      <c r="Z10" s="11">
        <f t="shared" si="11"/>
        <v>7.4035149218149652</v>
      </c>
      <c r="AA10">
        <f t="shared" si="5"/>
        <v>13.898568930118815</v>
      </c>
      <c r="AB10">
        <f t="shared" si="5"/>
        <v>18.488629040060498</v>
      </c>
      <c r="AC10" s="12">
        <f t="shared" si="5"/>
        <v>20.209287108005721</v>
      </c>
      <c r="AD10">
        <f t="shared" si="12"/>
        <v>-80.346353845098108</v>
      </c>
      <c r="AE10">
        <f t="shared" si="13"/>
        <v>74.101287669401145</v>
      </c>
      <c r="AG10" s="13">
        <v>-1.2371355871317544</v>
      </c>
      <c r="AH10" t="s">
        <v>36</v>
      </c>
      <c r="AK10" t="s">
        <v>20</v>
      </c>
      <c r="AL10" s="19">
        <f>CHIDIST(AL8,AL9)</f>
        <v>2.4205000809282954E-2</v>
      </c>
    </row>
    <row r="11" spans="1:38" x14ac:dyDescent="0.35">
      <c r="A11" s="11">
        <v>1</v>
      </c>
      <c r="B11">
        <v>2</v>
      </c>
      <c r="C11" s="11">
        <v>10</v>
      </c>
      <c r="D11">
        <v>15</v>
      </c>
      <c r="E11">
        <v>16</v>
      </c>
      <c r="F11" s="12">
        <v>12</v>
      </c>
      <c r="G11" s="13">
        <f t="shared" si="6"/>
        <v>53</v>
      </c>
      <c r="I11">
        <f t="shared" si="7"/>
        <v>1</v>
      </c>
      <c r="J11">
        <f t="shared" si="7"/>
        <v>2</v>
      </c>
      <c r="K11" s="11">
        <f t="shared" si="0"/>
        <v>10</v>
      </c>
      <c r="L11">
        <f t="shared" si="0"/>
        <v>15</v>
      </c>
      <c r="M11">
        <f t="shared" si="0"/>
        <v>16</v>
      </c>
      <c r="N11">
        <f t="shared" si="0"/>
        <v>12</v>
      </c>
      <c r="O11" s="13">
        <f t="shared" si="8"/>
        <v>53</v>
      </c>
      <c r="P11" s="11">
        <f t="shared" si="9"/>
        <v>0.18307557228367544</v>
      </c>
      <c r="Q11">
        <f t="shared" si="1"/>
        <v>0.71595162153913916</v>
      </c>
      <c r="R11" s="12">
        <f t="shared" si="1"/>
        <v>2.5608249508517447</v>
      </c>
      <c r="S11" s="11">
        <f t="shared" si="2"/>
        <v>0.154745458846967</v>
      </c>
      <c r="T11">
        <f t="shared" si="2"/>
        <v>0.41723298754597726</v>
      </c>
      <c r="U11" s="12">
        <f t="shared" si="2"/>
        <v>0.71916620058483882</v>
      </c>
      <c r="V11" s="11">
        <f t="shared" si="3"/>
        <v>0.154745458846967</v>
      </c>
      <c r="W11">
        <f t="shared" si="10"/>
        <v>0.26248752869901026</v>
      </c>
      <c r="X11">
        <f t="shared" si="10"/>
        <v>0.30193321303886156</v>
      </c>
      <c r="Y11" s="12">
        <f t="shared" si="4"/>
        <v>0.28083379941516118</v>
      </c>
      <c r="Z11" s="11">
        <f t="shared" si="11"/>
        <v>8.2015093188892507</v>
      </c>
      <c r="AA11">
        <f t="shared" si="5"/>
        <v>13.911839021047545</v>
      </c>
      <c r="AB11">
        <f t="shared" si="5"/>
        <v>16.002460291059663</v>
      </c>
      <c r="AC11" s="12">
        <f t="shared" si="5"/>
        <v>14.884191369003542</v>
      </c>
      <c r="AD11">
        <f t="shared" si="12"/>
        <v>-73.123710654874372</v>
      </c>
      <c r="AE11">
        <f t="shared" si="13"/>
        <v>66.668369657971951</v>
      </c>
      <c r="AG11" s="13">
        <v>3.7336547863007989E-2</v>
      </c>
      <c r="AH11" t="s">
        <v>37</v>
      </c>
      <c r="AK11" t="s">
        <v>21</v>
      </c>
      <c r="AL11" s="19">
        <v>0.05</v>
      </c>
    </row>
    <row r="12" spans="1:38" x14ac:dyDescent="0.35">
      <c r="A12" s="15">
        <v>1</v>
      </c>
      <c r="B12" s="18">
        <v>3</v>
      </c>
      <c r="C12" s="15">
        <v>5</v>
      </c>
      <c r="D12" s="18">
        <v>14</v>
      </c>
      <c r="E12" s="18">
        <v>12</v>
      </c>
      <c r="F12" s="17">
        <v>8</v>
      </c>
      <c r="G12" s="16">
        <f t="shared" si="6"/>
        <v>39</v>
      </c>
      <c r="I12">
        <f>A11</f>
        <v>1</v>
      </c>
      <c r="J12">
        <f t="shared" si="7"/>
        <v>3</v>
      </c>
      <c r="K12" s="15">
        <f t="shared" si="0"/>
        <v>5</v>
      </c>
      <c r="L12" s="18">
        <f>D12</f>
        <v>14</v>
      </c>
      <c r="M12" s="18">
        <f t="shared" si="0"/>
        <v>12</v>
      </c>
      <c r="N12" s="18">
        <f t="shared" si="0"/>
        <v>8</v>
      </c>
      <c r="O12" s="16">
        <f t="shared" si="8"/>
        <v>39</v>
      </c>
      <c r="P12" s="15">
        <f t="shared" si="9"/>
        <v>0.23811105913111721</v>
      </c>
      <c r="Q12" s="18">
        <f t="shared" si="1"/>
        <v>0.93117829301209443</v>
      </c>
      <c r="R12" s="17">
        <f t="shared" si="1"/>
        <v>3.3306504723190278</v>
      </c>
      <c r="S12" s="15">
        <f t="shared" si="2"/>
        <v>0.19231801329536544</v>
      </c>
      <c r="T12" s="18">
        <f t="shared" si="2"/>
        <v>0.48218142073237497</v>
      </c>
      <c r="U12" s="17">
        <f t="shared" si="2"/>
        <v>0.76908780646420805</v>
      </c>
      <c r="V12" s="15">
        <f t="shared" si="3"/>
        <v>0.19231801329536544</v>
      </c>
      <c r="W12" s="18">
        <f t="shared" si="10"/>
        <v>0.28986340743700956</v>
      </c>
      <c r="X12" s="18">
        <f t="shared" si="10"/>
        <v>0.28690638573183308</v>
      </c>
      <c r="Y12" s="17">
        <f t="shared" si="4"/>
        <v>0.23091219353579195</v>
      </c>
      <c r="Z12" s="15">
        <f t="shared" si="11"/>
        <v>7.5004025185192518</v>
      </c>
      <c r="AA12" s="18">
        <f t="shared" si="5"/>
        <v>11.304672890043372</v>
      </c>
      <c r="AB12" s="18">
        <f t="shared" si="5"/>
        <v>11.18934904354149</v>
      </c>
      <c r="AC12" s="17">
        <f t="shared" si="5"/>
        <v>9.0055755478958854</v>
      </c>
      <c r="AD12">
        <f t="shared" si="12"/>
        <v>-52.288795075537607</v>
      </c>
      <c r="AE12">
        <f t="shared" si="13"/>
        <v>46.061229936715577</v>
      </c>
      <c r="AG12" s="13">
        <v>0.37731656726151019</v>
      </c>
      <c r="AH12" t="s">
        <v>38</v>
      </c>
      <c r="AK12" t="s">
        <v>22</v>
      </c>
      <c r="AL12" s="20" t="str">
        <f>IF(AL10&lt;AL11,"yes","no")</f>
        <v>yes</v>
      </c>
    </row>
    <row r="13" spans="1:38" x14ac:dyDescent="0.35">
      <c r="C13">
        <f>SUM(C5:C12)</f>
        <v>50</v>
      </c>
      <c r="D13">
        <f>SUM(D5:D12)</f>
        <v>93</v>
      </c>
      <c r="E13">
        <f>SUM(E5:E12)</f>
        <v>126</v>
      </c>
      <c r="F13">
        <f>SUM(F5:F12)</f>
        <v>151</v>
      </c>
      <c r="G13">
        <f t="shared" si="6"/>
        <v>420</v>
      </c>
      <c r="I13" s="7"/>
      <c r="J13" s="7"/>
      <c r="K13" s="7">
        <f>SUM(K5:K12)</f>
        <v>50</v>
      </c>
      <c r="L13" s="7">
        <f>SUM(L5:L12)</f>
        <v>93</v>
      </c>
      <c r="M13" s="7">
        <f>SUM(M5:M12)</f>
        <v>126</v>
      </c>
      <c r="N13" s="7">
        <f>SUM(N5:N12)</f>
        <v>151</v>
      </c>
      <c r="O13" s="7">
        <f>SUM(O5:O12)</f>
        <v>420</v>
      </c>
      <c r="S13" s="7"/>
      <c r="Z13" s="7">
        <f t="shared" ref="Z13:AE13" si="14">SUM(Z5:Z12)</f>
        <v>49.825112504543576</v>
      </c>
      <c r="AA13" s="7">
        <f t="shared" si="14"/>
        <v>92.653161012475977</v>
      </c>
      <c r="AB13" s="7">
        <f t="shared" si="14"/>
        <v>126.21777329538162</v>
      </c>
      <c r="AC13" s="7">
        <f t="shared" si="14"/>
        <v>151.30395318759884</v>
      </c>
      <c r="AD13" s="7">
        <f t="shared" si="14"/>
        <v>-545.52614474230791</v>
      </c>
      <c r="AE13" s="7">
        <f t="shared" si="14"/>
        <v>494.07893535970368</v>
      </c>
      <c r="AG13" s="16">
        <v>0.26283816894159379</v>
      </c>
      <c r="AH13" t="s">
        <v>39</v>
      </c>
    </row>
    <row r="14" spans="1:38" x14ac:dyDescent="0.35">
      <c r="AK14" t="s">
        <v>23</v>
      </c>
      <c r="AL14" s="10">
        <f>1-(AL6-AE13)/(AL5-AE13)</f>
        <v>1.3146243315613759E-2</v>
      </c>
    </row>
    <row r="15" spans="1:38" x14ac:dyDescent="0.35">
      <c r="AK15" t="s">
        <v>28</v>
      </c>
      <c r="AL15" s="19">
        <f>1-EXP((-2/O13)*(AL6-AL5))</f>
        <v>3.4013578290305491E-2</v>
      </c>
    </row>
    <row r="16" spans="1:38" x14ac:dyDescent="0.35">
      <c r="AK16" t="s">
        <v>29</v>
      </c>
      <c r="AL16" s="14">
        <f>AL15/(1-EXP(2*(AL5-AE13)/O13))</f>
        <v>3.6648982634523465E-2</v>
      </c>
    </row>
  </sheetData>
  <mergeCells count="8">
    <mergeCell ref="AD3:AE3"/>
    <mergeCell ref="AG3:AI3"/>
    <mergeCell ref="I3:J3"/>
    <mergeCell ref="K3:O3"/>
    <mergeCell ref="P3:R3"/>
    <mergeCell ref="S3:U3"/>
    <mergeCell ref="V3:Y3"/>
    <mergeCell ref="Z3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OLogit 1</vt:lpstr>
      <vt:lpstr>OLogit 2</vt:lpstr>
      <vt:lpstr>OLogit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2022-09-05T13:11:34Z</dcterms:created>
  <dcterms:modified xsi:type="dcterms:W3CDTF">2022-09-06T17:22:46Z</dcterms:modified>
</cp:coreProperties>
</file>