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012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C:\Users\user\Documents\A Real Statistics 2020\Examples Detailed\"/>
    </mc:Choice>
  </mc:AlternateContent>
  <xr:revisionPtr revIDLastSave="0" documentId="13_ncr:1_{404368C8-77BB-44AA-A0FD-E2FCD70652C5}" xr6:coauthVersionLast="47" xr6:coauthVersionMax="47" xr10:uidLastSave="{00000000-0000-0000-0000-000000000000}"/>
  <bookViews>
    <workbookView xWindow="-110" yWindow="-110" windowWidth="19420" windowHeight="10300" xr2:uid="{1ADCDE4D-B89A-4A20-92D1-63BB7F303E71}"/>
  </bookViews>
  <sheets>
    <sheet name="Title" sheetId="2" r:id="rId1"/>
    <sheet name="Example" sheetId="1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98" i="1" l="1"/>
  <c r="H97" i="1"/>
  <c r="D94" i="1"/>
  <c r="D93" i="1"/>
  <c r="D92" i="1"/>
  <c r="D91" i="1"/>
  <c r="O74" i="1" a="1"/>
  <c r="P75" i="1" s="1"/>
  <c r="U71" i="1" a="1"/>
  <c r="W71" i="1" s="1"/>
  <c r="O71" i="1" a="1"/>
  <c r="P71" i="1" s="1"/>
  <c r="U68" i="1" a="1"/>
  <c r="U68" i="1" s="1"/>
  <c r="O68" i="1" a="1"/>
  <c r="P68" i="1" s="1"/>
  <c r="F98" i="1"/>
  <c r="Q11" i="1"/>
  <c r="O11" i="1"/>
  <c r="Q10" i="1"/>
  <c r="P10" i="1"/>
  <c r="O10" i="1"/>
  <c r="D10" i="1"/>
  <c r="C10" i="1"/>
  <c r="B10" i="1"/>
  <c r="Q9" i="1"/>
  <c r="P9" i="1"/>
  <c r="P11" i="1" s="1"/>
  <c r="O9" i="1"/>
  <c r="D9" i="1"/>
  <c r="C9" i="1"/>
  <c r="B9" i="1"/>
  <c r="B11" i="1" s="1"/>
  <c r="E5" i="1"/>
  <c r="D5" i="1"/>
  <c r="C5" i="1"/>
  <c r="B5" i="1"/>
  <c r="F4" i="1"/>
  <c r="F3" i="1"/>
  <c r="F5" i="1" s="1"/>
  <c r="F2" i="1"/>
  <c r="Q68" i="1" l="1"/>
  <c r="U69" i="1"/>
  <c r="P72" i="1"/>
  <c r="W72" i="1"/>
  <c r="O69" i="1"/>
  <c r="V69" i="1"/>
  <c r="Q72" i="1"/>
  <c r="P69" i="1"/>
  <c r="Q69" i="1"/>
  <c r="O68" i="1"/>
  <c r="V68" i="1"/>
  <c r="Q71" i="1"/>
  <c r="U72" i="1"/>
  <c r="O76" i="1"/>
  <c r="W69" i="1"/>
  <c r="W68" i="1"/>
  <c r="O72" i="1"/>
  <c r="V72" i="1"/>
  <c r="P76" i="1"/>
  <c r="O74" i="1"/>
  <c r="U71" i="1"/>
  <c r="P74" i="1"/>
  <c r="O71" i="1"/>
  <c r="V71" i="1"/>
  <c r="O75" i="1"/>
  <c r="I10" i="1"/>
  <c r="I9" i="1"/>
  <c r="E10" i="1"/>
  <c r="H10" i="1" s="1"/>
  <c r="C11" i="1"/>
  <c r="R9" i="1"/>
  <c r="W9" i="1"/>
  <c r="R10" i="1"/>
  <c r="J10" i="1"/>
  <c r="D11" i="1"/>
  <c r="E9" i="1"/>
  <c r="H9" i="1" s="1"/>
  <c r="I11" i="1" l="1"/>
  <c r="U9" i="1"/>
  <c r="V9" i="1"/>
  <c r="W11" i="1"/>
  <c r="K10" i="1"/>
  <c r="V10" i="1"/>
  <c r="U10" i="1"/>
  <c r="H11" i="1"/>
  <c r="J9" i="1"/>
  <c r="W10" i="1"/>
  <c r="J11" i="1" l="1"/>
  <c r="K11" i="1" s="1"/>
  <c r="V11" i="1"/>
  <c r="K9" i="1"/>
  <c r="X9" i="1"/>
  <c r="U11" i="1"/>
  <c r="X11" i="1" s="1"/>
  <c r="X10" i="1"/>
  <c r="B15" i="1" l="1"/>
  <c r="D16" i="1"/>
  <c r="B16" i="1"/>
  <c r="C15" i="1"/>
  <c r="C16" i="1"/>
  <c r="D15" i="1"/>
  <c r="Q16" i="1"/>
  <c r="P16" i="1"/>
  <c r="O16" i="1"/>
  <c r="Q15" i="1"/>
  <c r="P15" i="1"/>
  <c r="O15" i="1"/>
  <c r="R16" i="1" l="1"/>
  <c r="V16" i="1" s="1"/>
  <c r="Q17" i="1"/>
  <c r="B17" i="1"/>
  <c r="E15" i="1"/>
  <c r="J15" i="1" s="1"/>
  <c r="D17" i="1"/>
  <c r="R15" i="1"/>
  <c r="V15" i="1" s="1"/>
  <c r="V17" i="1" s="1"/>
  <c r="O17" i="1"/>
  <c r="C17" i="1"/>
  <c r="I16" i="1"/>
  <c r="C22" i="1" s="1"/>
  <c r="P17" i="1"/>
  <c r="E16" i="1"/>
  <c r="H16" i="1" s="1"/>
  <c r="D21" i="1" l="1"/>
  <c r="B22" i="1"/>
  <c r="H15" i="1"/>
  <c r="W15" i="1"/>
  <c r="W17" i="1" s="1"/>
  <c r="I15" i="1"/>
  <c r="U15" i="1"/>
  <c r="J16" i="1"/>
  <c r="D22" i="1" s="1"/>
  <c r="U16" i="1"/>
  <c r="W16" i="1"/>
  <c r="H17" i="1" l="1"/>
  <c r="K15" i="1"/>
  <c r="B21" i="1"/>
  <c r="I17" i="1"/>
  <c r="C21" i="1"/>
  <c r="E22" i="1"/>
  <c r="X16" i="1"/>
  <c r="K16" i="1"/>
  <c r="J17" i="1"/>
  <c r="U17" i="1"/>
  <c r="X17" i="1" s="1"/>
  <c r="X15" i="1"/>
  <c r="D23" i="1"/>
  <c r="Q22" i="1" l="1"/>
  <c r="P22" i="1"/>
  <c r="O22" i="1"/>
  <c r="Q21" i="1"/>
  <c r="P21" i="1"/>
  <c r="O21" i="1"/>
  <c r="H22" i="1"/>
  <c r="E21" i="1"/>
  <c r="J21" i="1" s="1"/>
  <c r="B23" i="1"/>
  <c r="C23" i="1"/>
  <c r="I22" i="1" s="1"/>
  <c r="C28" i="1" s="1"/>
  <c r="I21" i="1"/>
  <c r="J22" i="1"/>
  <c r="D28" i="1" s="1"/>
  <c r="K17" i="1"/>
  <c r="K22" i="1" l="1"/>
  <c r="B28" i="1"/>
  <c r="R21" i="1"/>
  <c r="U21" i="1" s="1"/>
  <c r="O23" i="1"/>
  <c r="W21" i="1"/>
  <c r="W23" i="1" s="1"/>
  <c r="Q23" i="1"/>
  <c r="R22" i="1"/>
  <c r="U22" i="1" s="1"/>
  <c r="X22" i="1" s="1"/>
  <c r="P23" i="1"/>
  <c r="D27" i="1"/>
  <c r="J23" i="1"/>
  <c r="V22" i="1"/>
  <c r="I23" i="1"/>
  <c r="C27" i="1"/>
  <c r="H21" i="1"/>
  <c r="W22" i="1"/>
  <c r="Q28" i="1" l="1"/>
  <c r="U23" i="1"/>
  <c r="E28" i="1"/>
  <c r="V21" i="1"/>
  <c r="V23" i="1" s="1"/>
  <c r="P28" i="1" s="1"/>
  <c r="C29" i="1"/>
  <c r="D29" i="1"/>
  <c r="H23" i="1"/>
  <c r="K23" i="1" s="1"/>
  <c r="K21" i="1"/>
  <c r="B27" i="1"/>
  <c r="B29" i="1" l="1"/>
  <c r="E27" i="1"/>
  <c r="H27" i="1" s="1"/>
  <c r="X23" i="1"/>
  <c r="I28" i="1"/>
  <c r="C34" i="1" s="1"/>
  <c r="J28" i="1"/>
  <c r="D34" i="1" s="1"/>
  <c r="H28" i="1"/>
  <c r="O28" i="1"/>
  <c r="X21" i="1"/>
  <c r="B33" i="1" l="1"/>
  <c r="H29" i="1"/>
  <c r="B34" i="1"/>
  <c r="K28" i="1"/>
  <c r="P27" i="1"/>
  <c r="O27" i="1"/>
  <c r="Q27" i="1"/>
  <c r="I27" i="1"/>
  <c r="J27" i="1"/>
  <c r="R28" i="1"/>
  <c r="P29" i="1" l="1"/>
  <c r="E34" i="1"/>
  <c r="H34" i="1"/>
  <c r="O29" i="1"/>
  <c r="U28" i="1" s="1"/>
  <c r="X28" i="1" s="1"/>
  <c r="R27" i="1"/>
  <c r="V27" i="1" s="1"/>
  <c r="V29" i="1" s="1"/>
  <c r="I29" i="1"/>
  <c r="C33" i="1"/>
  <c r="K27" i="1"/>
  <c r="V28" i="1"/>
  <c r="W28" i="1"/>
  <c r="J29" i="1"/>
  <c r="K29" i="1" s="1"/>
  <c r="D33" i="1"/>
  <c r="E33" i="1" s="1"/>
  <c r="H33" i="1" s="1"/>
  <c r="W27" i="1"/>
  <c r="Q29" i="1"/>
  <c r="B35" i="1"/>
  <c r="B39" i="1" l="1"/>
  <c r="H35" i="1"/>
  <c r="P34" i="1"/>
  <c r="B40" i="1"/>
  <c r="C35" i="1"/>
  <c r="I34" i="1" s="1"/>
  <c r="J33" i="1"/>
  <c r="D35" i="1"/>
  <c r="J34" i="1" s="1"/>
  <c r="D40" i="1" s="1"/>
  <c r="U27" i="1"/>
  <c r="W29" i="1"/>
  <c r="Q34" i="1" s="1"/>
  <c r="C40" i="1" l="1"/>
  <c r="K34" i="1"/>
  <c r="D39" i="1"/>
  <c r="J35" i="1"/>
  <c r="E40" i="1"/>
  <c r="I33" i="1"/>
  <c r="B41" i="1"/>
  <c r="U29" i="1"/>
  <c r="X27" i="1"/>
  <c r="O33" i="1" l="1"/>
  <c r="Q33" i="1"/>
  <c r="P33" i="1"/>
  <c r="C39" i="1"/>
  <c r="I35" i="1"/>
  <c r="K35" i="1" s="1"/>
  <c r="K33" i="1"/>
  <c r="X29" i="1"/>
  <c r="O34" i="1"/>
  <c r="D41" i="1"/>
  <c r="J40" i="1" s="1"/>
  <c r="D46" i="1" s="1"/>
  <c r="H40" i="1"/>
  <c r="C41" i="1" l="1"/>
  <c r="I40" i="1" s="1"/>
  <c r="C46" i="1" s="1"/>
  <c r="E39" i="1"/>
  <c r="I39" i="1" s="1"/>
  <c r="P35" i="1"/>
  <c r="K40" i="1"/>
  <c r="B46" i="1"/>
  <c r="Q35" i="1"/>
  <c r="O35" i="1"/>
  <c r="R33" i="1"/>
  <c r="W33" i="1" s="1"/>
  <c r="R34" i="1"/>
  <c r="U34" i="1" s="1"/>
  <c r="I41" i="1" l="1"/>
  <c r="C45" i="1"/>
  <c r="V34" i="1"/>
  <c r="X34" i="1" s="1"/>
  <c r="W34" i="1"/>
  <c r="W35" i="1" s="1"/>
  <c r="E46" i="1"/>
  <c r="V33" i="1"/>
  <c r="U33" i="1"/>
  <c r="H39" i="1"/>
  <c r="J39" i="1"/>
  <c r="Q40" i="1" l="1"/>
  <c r="B45" i="1"/>
  <c r="H41" i="1"/>
  <c r="K41" i="1" s="1"/>
  <c r="K39" i="1"/>
  <c r="C47" i="1"/>
  <c r="I46" i="1" s="1"/>
  <c r="C52" i="1" s="1"/>
  <c r="V35" i="1"/>
  <c r="P40" i="1" s="1"/>
  <c r="D45" i="1"/>
  <c r="J41" i="1"/>
  <c r="X33" i="1"/>
  <c r="U35" i="1"/>
  <c r="X35" i="1" s="1"/>
  <c r="E45" i="1" l="1"/>
  <c r="I45" i="1" s="1"/>
  <c r="B47" i="1"/>
  <c r="H46" i="1" s="1"/>
  <c r="O40" i="1"/>
  <c r="D47" i="1"/>
  <c r="J46" i="1" s="1"/>
  <c r="D52" i="1" s="1"/>
  <c r="J45" i="1"/>
  <c r="Q39" i="1"/>
  <c r="P39" i="1"/>
  <c r="O39" i="1"/>
  <c r="J47" i="1" l="1"/>
  <c r="D51" i="1"/>
  <c r="K46" i="1"/>
  <c r="B52" i="1"/>
  <c r="I47" i="1"/>
  <c r="C51" i="1"/>
  <c r="U39" i="1"/>
  <c r="R39" i="1"/>
  <c r="O41" i="1"/>
  <c r="H45" i="1"/>
  <c r="P41" i="1"/>
  <c r="V39" i="1"/>
  <c r="U40" i="1"/>
  <c r="R40" i="1"/>
  <c r="Q41" i="1"/>
  <c r="W39" i="1" s="1"/>
  <c r="U41" i="1" l="1"/>
  <c r="X39" i="1"/>
  <c r="V40" i="1"/>
  <c r="W40" i="1"/>
  <c r="W41" i="1" s="1"/>
  <c r="C53" i="1"/>
  <c r="V41" i="1"/>
  <c r="E52" i="1"/>
  <c r="H47" i="1"/>
  <c r="K47" i="1" s="1"/>
  <c r="K45" i="1"/>
  <c r="B51" i="1"/>
  <c r="X40" i="1"/>
  <c r="D53" i="1"/>
  <c r="Q46" i="1" l="1"/>
  <c r="O46" i="1"/>
  <c r="P46" i="1"/>
  <c r="B53" i="1"/>
  <c r="E51" i="1"/>
  <c r="H51" i="1" s="1"/>
  <c r="Q45" i="1"/>
  <c r="P45" i="1"/>
  <c r="O45" i="1"/>
  <c r="I52" i="1"/>
  <c r="C58" i="1" s="1"/>
  <c r="J52" i="1"/>
  <c r="D58" i="1" s="1"/>
  <c r="X41" i="1"/>
  <c r="H52" i="1"/>
  <c r="B57" i="1" l="1"/>
  <c r="H53" i="1"/>
  <c r="Q47" i="1"/>
  <c r="W45" i="1" s="1"/>
  <c r="B58" i="1"/>
  <c r="K52" i="1"/>
  <c r="P47" i="1"/>
  <c r="R46" i="1"/>
  <c r="V46" i="1" s="1"/>
  <c r="I51" i="1"/>
  <c r="J51" i="1"/>
  <c r="R45" i="1"/>
  <c r="U45" i="1" s="1"/>
  <c r="O47" i="1"/>
  <c r="I53" i="1" l="1"/>
  <c r="C57" i="1"/>
  <c r="U46" i="1"/>
  <c r="W46" i="1"/>
  <c r="W47" i="1" s="1"/>
  <c r="K53" i="1"/>
  <c r="J53" i="1"/>
  <c r="D57" i="1"/>
  <c r="V45" i="1"/>
  <c r="V47" i="1" s="1"/>
  <c r="K51" i="1"/>
  <c r="E58" i="1"/>
  <c r="B59" i="1"/>
  <c r="H58" i="1" s="1"/>
  <c r="E57" i="1"/>
  <c r="H57" i="1" s="1"/>
  <c r="B63" i="1" l="1"/>
  <c r="H59" i="1"/>
  <c r="B64" i="1"/>
  <c r="I58" i="1"/>
  <c r="C64" i="1" s="1"/>
  <c r="J58" i="1"/>
  <c r="D64" i="1" s="1"/>
  <c r="X46" i="1"/>
  <c r="C59" i="1"/>
  <c r="I57" i="1" s="1"/>
  <c r="X45" i="1"/>
  <c r="D59" i="1"/>
  <c r="J57" i="1" s="1"/>
  <c r="U47" i="1"/>
  <c r="X47" i="1" s="1"/>
  <c r="C63" i="1" l="1"/>
  <c r="I59" i="1"/>
  <c r="K57" i="1"/>
  <c r="D63" i="1"/>
  <c r="J59" i="1"/>
  <c r="K59" i="1" s="1"/>
  <c r="P52" i="1"/>
  <c r="O52" i="1"/>
  <c r="Q52" i="1"/>
  <c r="K58" i="1"/>
  <c r="E64" i="1"/>
  <c r="P51" i="1"/>
  <c r="O51" i="1"/>
  <c r="Q51" i="1"/>
  <c r="B65" i="1"/>
  <c r="E63" i="1"/>
  <c r="H63" i="1" s="1"/>
  <c r="B69" i="1" l="1"/>
  <c r="P53" i="1"/>
  <c r="V51" i="1" s="1"/>
  <c r="R52" i="1"/>
  <c r="W52" i="1" s="1"/>
  <c r="O53" i="1"/>
  <c r="R51" i="1"/>
  <c r="U51" i="1" s="1"/>
  <c r="H64" i="1"/>
  <c r="D65" i="1"/>
  <c r="J64" i="1" s="1"/>
  <c r="D70" i="1" s="1"/>
  <c r="J63" i="1"/>
  <c r="I64" i="1"/>
  <c r="C70" i="1" s="1"/>
  <c r="Q53" i="1"/>
  <c r="C65" i="1"/>
  <c r="I63" i="1"/>
  <c r="K63" i="1" s="1"/>
  <c r="V52" i="1" l="1"/>
  <c r="V53" i="1" s="1"/>
  <c r="B70" i="1"/>
  <c r="K64" i="1"/>
  <c r="I65" i="1"/>
  <c r="C69" i="1"/>
  <c r="H65" i="1"/>
  <c r="J65" i="1"/>
  <c r="D69" i="1"/>
  <c r="E69" i="1"/>
  <c r="H69" i="1" s="1"/>
  <c r="B71" i="1"/>
  <c r="U52" i="1"/>
  <c r="U53" i="1" s="1"/>
  <c r="X53" i="1" s="1"/>
  <c r="W51" i="1"/>
  <c r="W53" i="1" s="1"/>
  <c r="B75" i="1" l="1"/>
  <c r="D71" i="1"/>
  <c r="J69" i="1" s="1"/>
  <c r="K65" i="1"/>
  <c r="H70" i="1"/>
  <c r="E70" i="1"/>
  <c r="X52" i="1"/>
  <c r="C71" i="1"/>
  <c r="I69" i="1" s="1"/>
  <c r="X51" i="1"/>
  <c r="C75" i="1" l="1"/>
  <c r="K69" i="1"/>
  <c r="D75" i="1"/>
  <c r="I70" i="1"/>
  <c r="C76" i="1" s="1"/>
  <c r="J70" i="1"/>
  <c r="D76" i="1" s="1"/>
  <c r="B76" i="1"/>
  <c r="O57" i="1"/>
  <c r="Q57" i="1"/>
  <c r="P57" i="1"/>
  <c r="H71" i="1"/>
  <c r="O58" i="1"/>
  <c r="Q58" i="1"/>
  <c r="P58" i="1"/>
  <c r="E76" i="1" l="1"/>
  <c r="J76" i="1" s="1"/>
  <c r="D82" i="1" s="1"/>
  <c r="R58" i="1"/>
  <c r="W58" i="1" s="1"/>
  <c r="U58" i="1"/>
  <c r="J71" i="1"/>
  <c r="P59" i="1"/>
  <c r="Q59" i="1"/>
  <c r="V58" i="1"/>
  <c r="I76" i="1"/>
  <c r="C82" i="1" s="1"/>
  <c r="D77" i="1"/>
  <c r="J75" i="1" s="1"/>
  <c r="E75" i="1"/>
  <c r="O59" i="1"/>
  <c r="C99" i="1" s="1"/>
  <c r="C97" i="1"/>
  <c r="R57" i="1"/>
  <c r="C98" i="1" s="1"/>
  <c r="U57" i="1"/>
  <c r="I71" i="1"/>
  <c r="K71" i="1" s="1"/>
  <c r="B77" i="1"/>
  <c r="K70" i="1"/>
  <c r="C77" i="1"/>
  <c r="I75" i="1"/>
  <c r="D81" i="1" l="1"/>
  <c r="J77" i="1"/>
  <c r="C100" i="1"/>
  <c r="W57" i="1"/>
  <c r="W59" i="1" s="1"/>
  <c r="H76" i="1"/>
  <c r="V57" i="1"/>
  <c r="V59" i="1" s="1"/>
  <c r="X58" i="1"/>
  <c r="U59" i="1"/>
  <c r="C81" i="1"/>
  <c r="I77" i="1"/>
  <c r="H75" i="1"/>
  <c r="B82" i="1" l="1"/>
  <c r="K76" i="1"/>
  <c r="C83" i="1"/>
  <c r="X59" i="1"/>
  <c r="B81" i="1"/>
  <c r="K75" i="1"/>
  <c r="H77" i="1"/>
  <c r="K77" i="1" s="1"/>
  <c r="X57" i="1"/>
  <c r="D83" i="1"/>
  <c r="B83" i="1" l="1"/>
  <c r="E81" i="1"/>
  <c r="H81" i="1" s="1"/>
  <c r="E82" i="1"/>
  <c r="H82" i="1" s="1"/>
  <c r="B88" i="1" l="1"/>
  <c r="B87" i="1"/>
  <c r="H83" i="1"/>
  <c r="J82" i="1"/>
  <c r="D88" i="1" s="1"/>
  <c r="I82" i="1"/>
  <c r="C88" i="1" s="1"/>
  <c r="J81" i="1"/>
  <c r="I81" i="1"/>
  <c r="D87" i="1" l="1"/>
  <c r="J83" i="1"/>
  <c r="E87" i="1"/>
  <c r="B92" i="1" s="1"/>
  <c r="B98" i="1" s="1"/>
  <c r="B89" i="1"/>
  <c r="B91" i="1"/>
  <c r="H87" i="1"/>
  <c r="K82" i="1"/>
  <c r="K81" i="1"/>
  <c r="C87" i="1"/>
  <c r="I83" i="1"/>
  <c r="K83" i="1" s="1"/>
  <c r="E88" i="1"/>
  <c r="H88" i="1"/>
  <c r="H89" i="1" l="1"/>
  <c r="B97" i="1"/>
  <c r="D89" i="1"/>
  <c r="J88" i="1" s="1"/>
  <c r="J87" i="1"/>
  <c r="J89" i="1" s="1"/>
  <c r="C89" i="1"/>
  <c r="I88" i="1" s="1"/>
  <c r="K88" i="1" s="1"/>
  <c r="I87" i="1"/>
  <c r="K87" i="1" s="1"/>
  <c r="I89" i="1" l="1"/>
  <c r="K89" i="1" s="1"/>
  <c r="B93" i="1"/>
  <c r="B99" i="1" l="1"/>
  <c r="B94" i="1"/>
  <c r="B100" i="1" l="1"/>
  <c r="F97" i="1"/>
  <c r="F99" i="1" s="1"/>
</calcChain>
</file>

<file path=xl/sharedStrings.xml><?xml version="1.0" encoding="utf-8"?>
<sst xmlns="http://schemas.openxmlformats.org/spreadsheetml/2006/main" count="305" uniqueCount="25">
  <si>
    <t>Young</t>
  </si>
  <si>
    <t>Middle</t>
  </si>
  <si>
    <t>Old</t>
  </si>
  <si>
    <t>Missing</t>
  </si>
  <si>
    <t>Total</t>
  </si>
  <si>
    <t>Male</t>
  </si>
  <si>
    <t>Female</t>
  </si>
  <si>
    <t>Independence Assumption</t>
  </si>
  <si>
    <t>M step</t>
  </si>
  <si>
    <t>E step</t>
  </si>
  <si>
    <t>Real Statistics functions</t>
  </si>
  <si>
    <t>LLA</t>
  </si>
  <si>
    <t>LLB</t>
  </si>
  <si>
    <t>LLC</t>
  </si>
  <si>
    <t>LL</t>
  </si>
  <si>
    <t>Full</t>
  </si>
  <si>
    <t>Reduced</t>
  </si>
  <si>
    <t>χ2</t>
  </si>
  <si>
    <t>df</t>
  </si>
  <si>
    <t>p-value</t>
  </si>
  <si>
    <t>=CHISQ.DIST.RT(F100,F101)</t>
  </si>
  <si>
    <t>Real Statistics Using Excel</t>
  </si>
  <si>
    <t>Updated</t>
  </si>
  <si>
    <t>Copyright © 2013 - 2022 Charles Zaiontz</t>
  </si>
  <si>
    <t>Contingency tables with missing elements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</si>
</sst>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</font>
    <font>
      <sz val="1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2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17">
    <xf numFmtId="0" fontId="0" fillId="0" borderId="0" xfId="0"/>
    <xf numFmtId="0" fontId="0" fillId="0" borderId="0" xfId="0" applyAlignment="1">
      <alignment horizontal="center"/>
    </xf>
    <xf numFmtId="0" fontId="0" fillId="0" borderId="1" xfId="0" applyBorder="1"/>
    <xf numFmtId="0" fontId="0" fillId="0" borderId="2" xfId="0" applyBorder="1"/>
    <xf numFmtId="0" fontId="0" fillId="0" borderId="3" xfId="0" applyBorder="1"/>
    <xf numFmtId="0" fontId="0" fillId="0" borderId="4" xfId="0" applyBorder="1"/>
    <xf numFmtId="0" fontId="0" fillId="0" borderId="5" xfId="0" applyBorder="1"/>
    <xf numFmtId="0" fontId="0" fillId="0" borderId="6" xfId="0" applyBorder="1"/>
    <xf numFmtId="0" fontId="0" fillId="0" borderId="7" xfId="0" applyBorder="1"/>
    <xf numFmtId="0" fontId="0" fillId="0" borderId="8" xfId="0" applyBorder="1"/>
    <xf numFmtId="0" fontId="0" fillId="0" borderId="9" xfId="0" applyBorder="1"/>
    <xf numFmtId="0" fontId="0" fillId="0" borderId="10" xfId="0" applyBorder="1"/>
    <xf numFmtId="0" fontId="0" fillId="0" borderId="11" xfId="0" applyBorder="1"/>
    <xf numFmtId="0" fontId="1" fillId="0" borderId="0" xfId="0" applyFont="1"/>
    <xf numFmtId="0" fontId="0" fillId="0" borderId="0" xfId="0" quotePrefix="1"/>
    <xf numFmtId="15" fontId="0" fillId="0" borderId="0" xfId="0" applyNumberFormat="1"/>
    <xf numFmtId="0" fontId="2" fillId="0" borderId="0" xfId="0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978AE48-A56C-4DD4-8F95-08925A2A46F6}">
  <sheetPr codeName="Sheet1"/>
  <dimension ref="A1:B6"/>
  <sheetViews>
    <sheetView tabSelected="1" workbookViewId="0"/>
  </sheetViews>
  <sheetFormatPr defaultRowHeight="14.5" x14ac:dyDescent="0.35"/>
  <cols>
    <col min="2" max="2" width="9.26953125" bestFit="1" customWidth="1"/>
  </cols>
  <sheetData>
    <row r="1" spans="1:2" x14ac:dyDescent="0.35">
      <c r="A1" t="s">
        <v>21</v>
      </c>
    </row>
    <row r="2" spans="1:2" x14ac:dyDescent="0.35">
      <c r="A2" t="s">
        <v>24</v>
      </c>
    </row>
    <row r="4" spans="1:2" x14ac:dyDescent="0.35">
      <c r="A4" t="s">
        <v>22</v>
      </c>
      <c r="B4" s="15">
        <v>44926</v>
      </c>
    </row>
    <row r="6" spans="1:2" x14ac:dyDescent="0.35">
      <c r="A6" s="16" t="s">
        <v>23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5C2EDE6-F96D-42B0-8427-8EDDF8164F1C}">
  <sheetPr codeName="Sheet28"/>
  <dimension ref="A1:X100"/>
  <sheetViews>
    <sheetView workbookViewId="0"/>
  </sheetViews>
  <sheetFormatPr defaultRowHeight="14.5" x14ac:dyDescent="0.35"/>
  <cols>
    <col min="1" max="1" width="9.1796875" customWidth="1"/>
    <col min="3" max="4" width="9.1796875" customWidth="1"/>
    <col min="7" max="8" width="9.1796875" customWidth="1"/>
  </cols>
  <sheetData>
    <row r="1" spans="1:24" x14ac:dyDescent="0.35">
      <c r="B1" s="1" t="s">
        <v>0</v>
      </c>
      <c r="C1" s="1" t="s">
        <v>1</v>
      </c>
      <c r="D1" s="1" t="s">
        <v>2</v>
      </c>
      <c r="E1" s="1" t="s">
        <v>3</v>
      </c>
      <c r="F1" s="1" t="s">
        <v>4</v>
      </c>
    </row>
    <row r="2" spans="1:24" x14ac:dyDescent="0.35">
      <c r="A2" t="s">
        <v>5</v>
      </c>
      <c r="B2" s="2">
        <v>150</v>
      </c>
      <c r="C2" s="3">
        <v>100</v>
      </c>
      <c r="D2" s="3">
        <v>50</v>
      </c>
      <c r="E2" s="4">
        <v>80</v>
      </c>
      <c r="F2">
        <f>SUM(B2:E2)</f>
        <v>380</v>
      </c>
    </row>
    <row r="3" spans="1:24" x14ac:dyDescent="0.35">
      <c r="A3" t="s">
        <v>6</v>
      </c>
      <c r="B3" s="5">
        <v>230</v>
      </c>
      <c r="C3">
        <v>120</v>
      </c>
      <c r="D3">
        <v>150</v>
      </c>
      <c r="E3" s="6">
        <v>20</v>
      </c>
      <c r="F3">
        <f>SUM(B3:E3)</f>
        <v>520</v>
      </c>
    </row>
    <row r="4" spans="1:24" x14ac:dyDescent="0.35">
      <c r="A4" t="s">
        <v>3</v>
      </c>
      <c r="B4" s="7">
        <v>30</v>
      </c>
      <c r="C4" s="8">
        <v>50</v>
      </c>
      <c r="D4" s="8">
        <v>20</v>
      </c>
      <c r="E4" s="9">
        <v>25</v>
      </c>
      <c r="F4">
        <f>SUM(B4:E4)</f>
        <v>125</v>
      </c>
    </row>
    <row r="5" spans="1:24" x14ac:dyDescent="0.35">
      <c r="A5" t="s">
        <v>4</v>
      </c>
      <c r="B5">
        <f>SUM(B2:B4)</f>
        <v>410</v>
      </c>
      <c r="C5">
        <f>SUM(C2:C4)</f>
        <v>270</v>
      </c>
      <c r="D5">
        <f>SUM(D2:D4)</f>
        <v>220</v>
      </c>
      <c r="E5">
        <f>SUM(E2:E4)</f>
        <v>125</v>
      </c>
      <c r="F5">
        <f>SUM(F2:F4)</f>
        <v>1025</v>
      </c>
      <c r="N5" t="s">
        <v>7</v>
      </c>
    </row>
    <row r="7" spans="1:24" x14ac:dyDescent="0.35">
      <c r="A7" t="s">
        <v>8</v>
      </c>
      <c r="G7" t="s">
        <v>9</v>
      </c>
      <c r="N7" t="s">
        <v>8</v>
      </c>
      <c r="T7" t="s">
        <v>9</v>
      </c>
    </row>
    <row r="8" spans="1:24" x14ac:dyDescent="0.35">
      <c r="B8" s="1" t="s">
        <v>0</v>
      </c>
      <c r="C8" s="1" t="s">
        <v>1</v>
      </c>
      <c r="D8" s="1" t="s">
        <v>2</v>
      </c>
      <c r="H8" s="1" t="s">
        <v>0</v>
      </c>
      <c r="I8" s="1" t="s">
        <v>1</v>
      </c>
      <c r="J8" s="1" t="s">
        <v>2</v>
      </c>
      <c r="O8" s="1" t="s">
        <v>0</v>
      </c>
      <c r="P8" s="1" t="s">
        <v>1</v>
      </c>
      <c r="Q8" s="1" t="s">
        <v>2</v>
      </c>
      <c r="U8" s="1" t="s">
        <v>0</v>
      </c>
      <c r="V8" s="1" t="s">
        <v>1</v>
      </c>
      <c r="W8" s="1" t="s">
        <v>2</v>
      </c>
    </row>
    <row r="9" spans="1:24" x14ac:dyDescent="0.35">
      <c r="A9" t="s">
        <v>5</v>
      </c>
      <c r="B9" s="2">
        <f>1/6</f>
        <v>0.16666666666666666</v>
      </c>
      <c r="C9" s="3">
        <f t="shared" ref="C9:D10" si="0">1/6</f>
        <v>0.16666666666666666</v>
      </c>
      <c r="D9" s="4">
        <f t="shared" si="0"/>
        <v>0.16666666666666666</v>
      </c>
      <c r="E9">
        <f>SUM(B9:D9)</f>
        <v>0.5</v>
      </c>
      <c r="G9" t="s">
        <v>5</v>
      </c>
      <c r="H9" s="2">
        <f>$B$2+$E$2*B9/E9+$B$4*B9/B11</f>
        <v>191.66666666666666</v>
      </c>
      <c r="I9" s="3">
        <f>$C$2+$E$2*C9/E9+$C$4*C9/C11</f>
        <v>151.66666666666666</v>
      </c>
      <c r="J9" s="4">
        <f>$D$2+$E$2*D9/E9+$D$4*D9/D11</f>
        <v>86.666666666666657</v>
      </c>
      <c r="K9">
        <f>SUM(H9:J9)</f>
        <v>430</v>
      </c>
      <c r="N9" t="s">
        <v>5</v>
      </c>
      <c r="O9" s="2">
        <f>1/6</f>
        <v>0.16666666666666666</v>
      </c>
      <c r="P9" s="3">
        <f t="shared" ref="P9:Q10" si="1">1/6</f>
        <v>0.16666666666666666</v>
      </c>
      <c r="Q9" s="4">
        <f t="shared" si="1"/>
        <v>0.16666666666666666</v>
      </c>
      <c r="R9">
        <f>SUM(O9:Q9)</f>
        <v>0.5</v>
      </c>
      <c r="T9" t="s">
        <v>5</v>
      </c>
      <c r="U9" s="2">
        <f>$B$2+$E$2*O9/R9+$B$4*O9/O11</f>
        <v>191.66666666666666</v>
      </c>
      <c r="V9" s="3">
        <f>$C$2+$E$2*P9/R9+$C$4*P9/P11</f>
        <v>151.66666666666666</v>
      </c>
      <c r="W9" s="4">
        <f>$D$2+$E$2*Q9/R9+$D$4*Q9/Q11</f>
        <v>86.666666666666657</v>
      </c>
      <c r="X9">
        <f>SUM(U9:W9)</f>
        <v>430</v>
      </c>
    </row>
    <row r="10" spans="1:24" x14ac:dyDescent="0.35">
      <c r="A10" t="s">
        <v>6</v>
      </c>
      <c r="B10" s="7">
        <f>1/6</f>
        <v>0.16666666666666666</v>
      </c>
      <c r="C10" s="8">
        <f t="shared" si="0"/>
        <v>0.16666666666666666</v>
      </c>
      <c r="D10" s="9">
        <f t="shared" si="0"/>
        <v>0.16666666666666666</v>
      </c>
      <c r="E10">
        <f>SUM(B10:D10)</f>
        <v>0.5</v>
      </c>
      <c r="G10" t="s">
        <v>6</v>
      </c>
      <c r="H10" s="7">
        <f>$B$3+$E$3*B10/E10+$B$4*B10/B11</f>
        <v>251.66666666666666</v>
      </c>
      <c r="I10" s="8">
        <f>$C$3+$E$3*C10/E10+$C$4*C10/C11</f>
        <v>151.66666666666666</v>
      </c>
      <c r="J10" s="9">
        <f>$D$3+$E$3*D10/E10+$D$4*D10/D11</f>
        <v>166.66666666666666</v>
      </c>
      <c r="K10">
        <f>SUM(H10:J10)</f>
        <v>570</v>
      </c>
      <c r="N10" t="s">
        <v>6</v>
      </c>
      <c r="O10" s="7">
        <f>1/6</f>
        <v>0.16666666666666666</v>
      </c>
      <c r="P10" s="8">
        <f t="shared" si="1"/>
        <v>0.16666666666666666</v>
      </c>
      <c r="Q10" s="9">
        <f t="shared" si="1"/>
        <v>0.16666666666666666</v>
      </c>
      <c r="R10">
        <f>SUM(O10:Q10)</f>
        <v>0.5</v>
      </c>
      <c r="T10" t="s">
        <v>6</v>
      </c>
      <c r="U10" s="7">
        <f>$B$3+$E$3*O10/R10+$B$4*O10/O11</f>
        <v>251.66666666666666</v>
      </c>
      <c r="V10" s="8">
        <f>$C$3+$E$3*P10/R10+$C$4*P10/P11</f>
        <v>151.66666666666666</v>
      </c>
      <c r="W10" s="9">
        <f>$D$3+$E$3*Q10/R10+$D$4*Q10/Q11</f>
        <v>166.66666666666666</v>
      </c>
      <c r="X10">
        <f>SUM(U10:W10)</f>
        <v>570</v>
      </c>
    </row>
    <row r="11" spans="1:24" x14ac:dyDescent="0.35">
      <c r="B11">
        <f>SUM(B9:B10)</f>
        <v>0.33333333333333331</v>
      </c>
      <c r="C11">
        <f t="shared" ref="C11:D11" si="2">SUM(C9:C10)</f>
        <v>0.33333333333333331</v>
      </c>
      <c r="D11">
        <f t="shared" si="2"/>
        <v>0.33333333333333331</v>
      </c>
      <c r="H11">
        <f>SUM(H9:H10)</f>
        <v>443.33333333333331</v>
      </c>
      <c r="I11">
        <f t="shared" ref="I11:J11" si="3">SUM(I9:I10)</f>
        <v>303.33333333333331</v>
      </c>
      <c r="J11">
        <f t="shared" si="3"/>
        <v>253.33333333333331</v>
      </c>
      <c r="K11">
        <f>SUM(H11:J11)</f>
        <v>1000</v>
      </c>
      <c r="O11">
        <f>SUM(O9:O10)</f>
        <v>0.33333333333333331</v>
      </c>
      <c r="P11">
        <f t="shared" ref="P11:Q11" si="4">SUM(P9:P10)</f>
        <v>0.33333333333333331</v>
      </c>
      <c r="Q11">
        <f t="shared" si="4"/>
        <v>0.33333333333333331</v>
      </c>
      <c r="U11">
        <f>SUM(U9:U10)</f>
        <v>443.33333333333331</v>
      </c>
      <c r="V11">
        <f t="shared" ref="V11:W11" si="5">SUM(V9:V10)</f>
        <v>303.33333333333331</v>
      </c>
      <c r="W11">
        <f t="shared" si="5"/>
        <v>253.33333333333331</v>
      </c>
      <c r="X11">
        <f>SUM(U11:W11)</f>
        <v>1000</v>
      </c>
    </row>
    <row r="13" spans="1:24" x14ac:dyDescent="0.35">
      <c r="A13" t="s">
        <v>8</v>
      </c>
      <c r="G13" t="s">
        <v>9</v>
      </c>
      <c r="N13" t="s">
        <v>8</v>
      </c>
      <c r="T13" t="s">
        <v>9</v>
      </c>
    </row>
    <row r="14" spans="1:24" x14ac:dyDescent="0.35">
      <c r="B14" s="1" t="s">
        <v>0</v>
      </c>
      <c r="C14" s="1" t="s">
        <v>1</v>
      </c>
      <c r="D14" s="1" t="s">
        <v>2</v>
      </c>
      <c r="H14" s="1" t="s">
        <v>0</v>
      </c>
      <c r="I14" s="1" t="s">
        <v>1</v>
      </c>
      <c r="J14" s="1" t="s">
        <v>2</v>
      </c>
      <c r="O14" s="1" t="s">
        <v>0</v>
      </c>
      <c r="P14" s="1" t="s">
        <v>1</v>
      </c>
      <c r="Q14" s="1" t="s">
        <v>2</v>
      </c>
      <c r="U14" s="1" t="s">
        <v>0</v>
      </c>
      <c r="V14" s="1" t="s">
        <v>1</v>
      </c>
      <c r="W14" s="1" t="s">
        <v>2</v>
      </c>
    </row>
    <row r="15" spans="1:24" x14ac:dyDescent="0.35">
      <c r="A15" t="s">
        <v>5</v>
      </c>
      <c r="B15" s="2">
        <f t="shared" ref="B15:D16" si="6">H9/$K$11</f>
        <v>0.19166666666666665</v>
      </c>
      <c r="C15" s="3">
        <f t="shared" si="6"/>
        <v>0.15166666666666664</v>
      </c>
      <c r="D15" s="4">
        <f t="shared" si="6"/>
        <v>8.6666666666666656E-2</v>
      </c>
      <c r="E15">
        <f>SUM(B15:D15)</f>
        <v>0.42999999999999994</v>
      </c>
      <c r="G15" t="s">
        <v>5</v>
      </c>
      <c r="H15" s="2">
        <f>$B$2+$E$2*B15/E15+$B$4*B15/B17</f>
        <v>198.62883954071225</v>
      </c>
      <c r="I15" s="3">
        <f>$C$2+$E$2*C15/E15+$C$4*C15/C17</f>
        <v>153.2170542635659</v>
      </c>
      <c r="J15" s="4">
        <f>$D$2+$E$2*D15/E15+$D$4*D15/D17</f>
        <v>72.966136270909828</v>
      </c>
      <c r="K15">
        <f>SUM(H15:J15)</f>
        <v>424.81203007518798</v>
      </c>
      <c r="N15" t="s">
        <v>5</v>
      </c>
      <c r="O15" s="2">
        <f>X9*U11/$K$11^2</f>
        <v>0.19063333333333332</v>
      </c>
      <c r="P15" s="3">
        <f>X9*V11/$K$11^2</f>
        <v>0.13043333333333332</v>
      </c>
      <c r="Q15" s="4">
        <f>X9*W11/$K$11^2</f>
        <v>0.10893333333333333</v>
      </c>
      <c r="R15">
        <f>SUM(O15:Q15)</f>
        <v>0.42999999999999994</v>
      </c>
      <c r="T15" t="s">
        <v>5</v>
      </c>
      <c r="U15" s="2">
        <f>$B$2+$E$2*O15/R15+$B$4*O15/O17</f>
        <v>198.36666666666667</v>
      </c>
      <c r="V15" s="3">
        <f>$C$2+$E$2*P15/R15+$C$4*P15/P17</f>
        <v>145.76666666666665</v>
      </c>
      <c r="W15" s="4">
        <f>$D$2+$E$2*Q15/R15+$D$4*Q15/Q17</f>
        <v>78.866666666666674</v>
      </c>
      <c r="X15">
        <f>SUM(U15:W15)</f>
        <v>423</v>
      </c>
    </row>
    <row r="16" spans="1:24" x14ac:dyDescent="0.35">
      <c r="A16" t="s">
        <v>6</v>
      </c>
      <c r="B16" s="7">
        <f t="shared" si="6"/>
        <v>0.25166666666666665</v>
      </c>
      <c r="C16" s="8">
        <f t="shared" si="6"/>
        <v>0.15166666666666664</v>
      </c>
      <c r="D16" s="9">
        <f t="shared" si="6"/>
        <v>0.16666666666666666</v>
      </c>
      <c r="E16">
        <f>SUM(B16:D16)</f>
        <v>0.56999999999999995</v>
      </c>
      <c r="G16" t="s">
        <v>6</v>
      </c>
      <c r="H16" s="7">
        <f>$B$3+$E$3*B16/E16+$B$4*B16/B17</f>
        <v>255.86048454469505</v>
      </c>
      <c r="I16" s="8">
        <f>$C$3+$E$3*C16/E16+$C$4*C16/C17</f>
        <v>150.32163742690057</v>
      </c>
      <c r="J16" s="9">
        <f>$D$3+$E$3*D16/E16+$D$4*D16/D17</f>
        <v>169.00584795321637</v>
      </c>
      <c r="K16">
        <f>SUM(H16:J16)</f>
        <v>575.18796992481202</v>
      </c>
      <c r="N16" t="s">
        <v>6</v>
      </c>
      <c r="O16" s="7">
        <f>X10*U11/$K$11^2</f>
        <v>0.25269999999999998</v>
      </c>
      <c r="P16" s="8">
        <f>X10*V11/$K$11^2</f>
        <v>0.1729</v>
      </c>
      <c r="Q16" s="9">
        <f>X10*W11/$K$11^2</f>
        <v>0.1444</v>
      </c>
      <c r="R16">
        <f>SUM(O16:Q16)</f>
        <v>0.56999999999999995</v>
      </c>
      <c r="T16" t="s">
        <v>6</v>
      </c>
      <c r="U16" s="7">
        <f>$B$3+$E$3*O16/R16+$B$4*O16/O17</f>
        <v>255.96666666666667</v>
      </c>
      <c r="V16" s="8">
        <f>$C$3+$E$3*P16/R16+$C$4*P16/P17</f>
        <v>154.56666666666666</v>
      </c>
      <c r="W16" s="9">
        <f>$D$3+$E$3*Q16/R16+$D$4*Q16/Q17</f>
        <v>166.46666666666667</v>
      </c>
      <c r="X16">
        <f>SUM(U16:W16)</f>
        <v>577</v>
      </c>
    </row>
    <row r="17" spans="1:24" x14ac:dyDescent="0.35">
      <c r="B17">
        <f>SUM(B15:B16)</f>
        <v>0.4433333333333333</v>
      </c>
      <c r="C17">
        <f t="shared" ref="C17:D17" si="7">SUM(C15:C16)</f>
        <v>0.30333333333333329</v>
      </c>
      <c r="D17">
        <f t="shared" si="7"/>
        <v>0.2533333333333333</v>
      </c>
      <c r="H17">
        <f>SUM(H15:H16)</f>
        <v>454.4893240854073</v>
      </c>
      <c r="I17">
        <f t="shared" ref="I17:J17" si="8">SUM(I15:I16)</f>
        <v>303.53869169046646</v>
      </c>
      <c r="J17">
        <f t="shared" si="8"/>
        <v>241.9719842241262</v>
      </c>
      <c r="K17">
        <f>SUM(H17:J17)</f>
        <v>1000</v>
      </c>
      <c r="O17">
        <f>SUM(O15:O16)</f>
        <v>0.4433333333333333</v>
      </c>
      <c r="P17">
        <f t="shared" ref="P17:Q17" si="9">SUM(P15:P16)</f>
        <v>0.30333333333333334</v>
      </c>
      <c r="Q17">
        <f t="shared" si="9"/>
        <v>0.2533333333333333</v>
      </c>
      <c r="U17">
        <f>SUM(U15:U16)</f>
        <v>454.33333333333337</v>
      </c>
      <c r="V17">
        <f t="shared" ref="V17:W17" si="10">SUM(V15:V16)</f>
        <v>300.33333333333331</v>
      </c>
      <c r="W17">
        <f t="shared" si="10"/>
        <v>245.33333333333334</v>
      </c>
      <c r="X17">
        <f>SUM(U17:W17)</f>
        <v>1000.0000000000001</v>
      </c>
    </row>
    <row r="19" spans="1:24" x14ac:dyDescent="0.35">
      <c r="A19" t="s">
        <v>8</v>
      </c>
      <c r="G19" t="s">
        <v>9</v>
      </c>
      <c r="N19" t="s">
        <v>8</v>
      </c>
      <c r="T19" t="s">
        <v>9</v>
      </c>
    </row>
    <row r="20" spans="1:24" x14ac:dyDescent="0.35">
      <c r="B20" s="1" t="s">
        <v>0</v>
      </c>
      <c r="C20" s="1" t="s">
        <v>1</v>
      </c>
      <c r="D20" s="1" t="s">
        <v>2</v>
      </c>
      <c r="H20" s="1" t="s">
        <v>0</v>
      </c>
      <c r="I20" s="1" t="s">
        <v>1</v>
      </c>
      <c r="J20" s="1" t="s">
        <v>2</v>
      </c>
      <c r="O20" s="1" t="s">
        <v>0</v>
      </c>
      <c r="P20" s="1" t="s">
        <v>1</v>
      </c>
      <c r="Q20" s="1" t="s">
        <v>2</v>
      </c>
      <c r="U20" s="1" t="s">
        <v>0</v>
      </c>
      <c r="V20" s="1" t="s">
        <v>1</v>
      </c>
      <c r="W20" s="1" t="s">
        <v>2</v>
      </c>
    </row>
    <row r="21" spans="1:24" x14ac:dyDescent="0.35">
      <c r="A21" t="s">
        <v>5</v>
      </c>
      <c r="B21" s="2">
        <f>H15/$K$11</f>
        <v>0.19862883954071225</v>
      </c>
      <c r="C21" s="3">
        <f t="shared" ref="C21:D22" si="11">I15/$K$11</f>
        <v>0.15321705426356591</v>
      </c>
      <c r="D21" s="4">
        <f t="shared" si="11"/>
        <v>7.2966136270909823E-2</v>
      </c>
      <c r="E21">
        <f>SUM(B21:D21)</f>
        <v>0.42481203007518797</v>
      </c>
      <c r="G21" t="s">
        <v>5</v>
      </c>
      <c r="H21" s="2">
        <f>$B$2+$E$2*B21/E21+$B$4*B21/B23</f>
        <v>200.51662428095767</v>
      </c>
      <c r="I21" s="3">
        <f>$C$2+$E$2*C21/E21+$C$4*C21/C23</f>
        <v>154.09209052343854</v>
      </c>
      <c r="J21" s="4">
        <f>$D$2+$E$2*D21/E21+$D$4*D21/D23</f>
        <v>69.771836853475278</v>
      </c>
      <c r="K21">
        <f>SUM(H21:J21)</f>
        <v>424.38055165787148</v>
      </c>
      <c r="N21" t="s">
        <v>5</v>
      </c>
      <c r="O21" s="2">
        <f>X15*U17/$K$11^2</f>
        <v>0.19218300000000002</v>
      </c>
      <c r="P21" s="3">
        <f>X15*V17/$K$11^2</f>
        <v>0.12704099999999999</v>
      </c>
      <c r="Q21" s="4">
        <f>X15*W17/$K$11^2</f>
        <v>0.10377599999999999</v>
      </c>
      <c r="R21">
        <f>SUM(O21:Q21)</f>
        <v>0.42299999999999999</v>
      </c>
      <c r="T21" t="s">
        <v>5</v>
      </c>
      <c r="U21" s="2">
        <f>$B$2+$E$2*O21/R21+$B$4*O21/O23</f>
        <v>199.03666666666666</v>
      </c>
      <c r="V21" s="3">
        <f>$C$2+$E$2*P21/R21+$C$4*P21/P23</f>
        <v>145.17666666666668</v>
      </c>
      <c r="W21" s="4">
        <f>$D$2+$E$2*Q21/R21+$D$4*Q21/Q23</f>
        <v>78.086666666666659</v>
      </c>
      <c r="X21">
        <f>SUM(U21:W21)</f>
        <v>422.3</v>
      </c>
    </row>
    <row r="22" spans="1:24" x14ac:dyDescent="0.35">
      <c r="A22" t="s">
        <v>6</v>
      </c>
      <c r="B22" s="7">
        <f>H16/$K$11</f>
        <v>0.25586048454469507</v>
      </c>
      <c r="C22" s="8">
        <f t="shared" si="11"/>
        <v>0.15032163742690058</v>
      </c>
      <c r="D22" s="9">
        <f t="shared" si="11"/>
        <v>0.16900584795321638</v>
      </c>
      <c r="E22">
        <f>SUM(B22:D22)</f>
        <v>0.57518796992481203</v>
      </c>
      <c r="G22" t="s">
        <v>6</v>
      </c>
      <c r="H22" s="7">
        <f>$B$3+$E$3*B22/E22+$B$4*B22/B23</f>
        <v>255.78546431983597</v>
      </c>
      <c r="I22" s="8">
        <f>$C$3+$E$3*C22/E22+$C$4*C22/C23</f>
        <v>149.98839819823675</v>
      </c>
      <c r="J22" s="9">
        <f>$D$3+$E$3*D22/E22+$D$4*D22/D23</f>
        <v>169.84558582405577</v>
      </c>
      <c r="K22">
        <f>SUM(H22:J22)</f>
        <v>575.61944834212852</v>
      </c>
      <c r="N22" t="s">
        <v>6</v>
      </c>
      <c r="O22" s="7">
        <f>X16*U17/$K$11^2</f>
        <v>0.26215033333333337</v>
      </c>
      <c r="P22" s="8">
        <f>X16*V17/$K$11^2</f>
        <v>0.17329233333333333</v>
      </c>
      <c r="Q22" s="9">
        <f>X16*W17/$K$11^2</f>
        <v>0.14155733333333334</v>
      </c>
      <c r="R22">
        <f>SUM(O22:Q22)</f>
        <v>0.57700000000000007</v>
      </c>
      <c r="T22" t="s">
        <v>6</v>
      </c>
      <c r="U22" s="7">
        <f>$B$3+$E$3*O22/R22+$B$4*O22/O23</f>
        <v>256.39666666666665</v>
      </c>
      <c r="V22" s="8">
        <f>$C$3+$E$3*P22/R22+$C$4*P22/P23</f>
        <v>154.85666666666665</v>
      </c>
      <c r="W22" s="9">
        <f>$D$3+$E$3*Q22/R22+$D$4*Q22/Q23</f>
        <v>166.44666666666666</v>
      </c>
      <c r="X22">
        <f>SUM(U22:W22)</f>
        <v>577.70000000000005</v>
      </c>
    </row>
    <row r="23" spans="1:24" x14ac:dyDescent="0.35">
      <c r="B23">
        <f>SUM(B21:B22)</f>
        <v>0.45448932408540732</v>
      </c>
      <c r="C23">
        <f t="shared" ref="C23:D23" si="12">SUM(C21:C22)</f>
        <v>0.30353869169046649</v>
      </c>
      <c r="D23">
        <f t="shared" si="12"/>
        <v>0.24197198422412619</v>
      </c>
      <c r="H23">
        <f>SUM(H21:H22)</f>
        <v>456.30208860079364</v>
      </c>
      <c r="I23">
        <f t="shared" ref="I23:J23" si="13">SUM(I21:I22)</f>
        <v>304.08048872167529</v>
      </c>
      <c r="J23">
        <f t="shared" si="13"/>
        <v>239.61742267753107</v>
      </c>
      <c r="K23">
        <f>SUM(H23:J23)</f>
        <v>1000</v>
      </c>
      <c r="O23">
        <f>SUM(O21:O22)</f>
        <v>0.45433333333333337</v>
      </c>
      <c r="P23">
        <f t="shared" ref="P23:Q23" si="14">SUM(P21:P22)</f>
        <v>0.30033333333333334</v>
      </c>
      <c r="Q23">
        <f t="shared" si="14"/>
        <v>0.24533333333333335</v>
      </c>
      <c r="U23">
        <f>SUM(U21:U22)</f>
        <v>455.43333333333328</v>
      </c>
      <c r="V23">
        <f t="shared" ref="V23:W23" si="15">SUM(V21:V22)</f>
        <v>300.0333333333333</v>
      </c>
      <c r="W23">
        <f t="shared" si="15"/>
        <v>244.5333333333333</v>
      </c>
      <c r="X23">
        <f>SUM(U23:W23)</f>
        <v>999.99999999999989</v>
      </c>
    </row>
    <row r="25" spans="1:24" x14ac:dyDescent="0.35">
      <c r="A25" t="s">
        <v>8</v>
      </c>
      <c r="G25" t="s">
        <v>9</v>
      </c>
      <c r="N25" t="s">
        <v>8</v>
      </c>
      <c r="T25" t="s">
        <v>9</v>
      </c>
    </row>
    <row r="26" spans="1:24" x14ac:dyDescent="0.35">
      <c r="B26" s="1" t="s">
        <v>0</v>
      </c>
      <c r="C26" s="1" t="s">
        <v>1</v>
      </c>
      <c r="D26" s="1" t="s">
        <v>2</v>
      </c>
      <c r="H26" s="1" t="s">
        <v>0</v>
      </c>
      <c r="I26" s="1" t="s">
        <v>1</v>
      </c>
      <c r="J26" s="1" t="s">
        <v>2</v>
      </c>
      <c r="O26" s="1" t="s">
        <v>0</v>
      </c>
      <c r="P26" s="1" t="s">
        <v>1</v>
      </c>
      <c r="Q26" s="1" t="s">
        <v>2</v>
      </c>
      <c r="U26" s="1" t="s">
        <v>0</v>
      </c>
      <c r="V26" s="1" t="s">
        <v>1</v>
      </c>
      <c r="W26" s="1" t="s">
        <v>2</v>
      </c>
    </row>
    <row r="27" spans="1:24" x14ac:dyDescent="0.35">
      <c r="A27" t="s">
        <v>5</v>
      </c>
      <c r="B27" s="2">
        <f>H21/$K$11</f>
        <v>0.20051662428095768</v>
      </c>
      <c r="C27" s="3">
        <f t="shared" ref="C27:D28" si="16">I21/$K$11</f>
        <v>0.15409209052343853</v>
      </c>
      <c r="D27" s="4">
        <f t="shared" si="16"/>
        <v>6.977183685347528E-2</v>
      </c>
      <c r="E27">
        <f>SUM(B27:D27)</f>
        <v>0.42438055165787147</v>
      </c>
      <c r="G27" t="s">
        <v>5</v>
      </c>
      <c r="H27" s="2">
        <f>$B$2+$E$2*B27/E27+$B$4*B27/B29</f>
        <v>200.9825490051108</v>
      </c>
      <c r="I27" s="3">
        <f>$C$2+$E$2*C27/E27+$C$4*C27/C29</f>
        <v>154.38529341767969</v>
      </c>
      <c r="J27" s="4">
        <f>$D$2+$E$2*D27/E27+$D$4*D27/D29</f>
        <v>68.976295597539192</v>
      </c>
      <c r="K27">
        <f>SUM(H27:J27)</f>
        <v>424.34413802032969</v>
      </c>
      <c r="N27" t="s">
        <v>5</v>
      </c>
      <c r="O27" s="2">
        <f>X21*U23/$K$11^2</f>
        <v>0.19232949666666666</v>
      </c>
      <c r="P27" s="3">
        <f>X21*V23/$K$11^2</f>
        <v>0.12670407666666667</v>
      </c>
      <c r="Q27" s="4">
        <f>X21*W23/$K$11^2</f>
        <v>0.10326642666666665</v>
      </c>
      <c r="R27">
        <f>SUM(O27:Q27)</f>
        <v>0.42229999999999995</v>
      </c>
      <c r="T27" t="s">
        <v>5</v>
      </c>
      <c r="U27" s="2">
        <f>$B$2+$E$2*O27/R27+$B$4*O27/O29</f>
        <v>199.10366666666667</v>
      </c>
      <c r="V27" s="3">
        <f>$C$2+$E$2*P27/R27+$C$4*P27/P29</f>
        <v>145.11766666666668</v>
      </c>
      <c r="W27" s="4">
        <f>$D$2+$E$2*Q27/R27+$D$4*Q27/Q29</f>
        <v>78.00866666666667</v>
      </c>
      <c r="X27">
        <f>SUM(U27:W27)</f>
        <v>422.23</v>
      </c>
    </row>
    <row r="28" spans="1:24" x14ac:dyDescent="0.35">
      <c r="A28" t="s">
        <v>6</v>
      </c>
      <c r="B28" s="7">
        <f>H22/$K$11</f>
        <v>0.25578546431983595</v>
      </c>
      <c r="C28" s="8">
        <f t="shared" si="16"/>
        <v>0.14998839819823676</v>
      </c>
      <c r="D28" s="9">
        <f t="shared" si="16"/>
        <v>0.16984558582405576</v>
      </c>
      <c r="E28">
        <f>SUM(B28:D28)</f>
        <v>0.57561944834212841</v>
      </c>
      <c r="G28" t="s">
        <v>6</v>
      </c>
      <c r="H28" s="7">
        <f>$B$3+$E$3*B28/E28+$B$4*B28/B29</f>
        <v>255.70416173260452</v>
      </c>
      <c r="I28" s="8">
        <f>$C$3+$E$3*C28/E28+$C$4*C28/C29</f>
        <v>149.87398817328722</v>
      </c>
      <c r="J28" s="9">
        <f>$D$3+$E$3*D28/E28+$D$4*D28/D29</f>
        <v>170.07771207377857</v>
      </c>
      <c r="K28">
        <f>SUM(H28:J28)</f>
        <v>575.65586197967036</v>
      </c>
      <c r="N28" t="s">
        <v>6</v>
      </c>
      <c r="O28" s="7">
        <f>X22*U23/$K$11^2</f>
        <v>0.26310383666666665</v>
      </c>
      <c r="P28" s="8">
        <f>X22*V23/$K$11^2</f>
        <v>0.17332925666666665</v>
      </c>
      <c r="Q28" s="9">
        <f>X22*W23/$K$11^2</f>
        <v>0.14126690666666664</v>
      </c>
      <c r="R28">
        <f>SUM(O28:Q28)</f>
        <v>0.57769999999999988</v>
      </c>
      <c r="T28" t="s">
        <v>6</v>
      </c>
      <c r="U28" s="7">
        <f>$B$3+$E$3*O28/R28+$B$4*O28/O29</f>
        <v>256.43966666666665</v>
      </c>
      <c r="V28" s="8">
        <f>$C$3+$E$3*P28/R28+$C$4*P28/P29</f>
        <v>154.88566666666665</v>
      </c>
      <c r="W28" s="9">
        <f>$D$3+$E$3*Q28/R28+$D$4*Q28/Q29</f>
        <v>166.44466666666668</v>
      </c>
      <c r="X28">
        <f>SUM(U28:W28)</f>
        <v>577.77</v>
      </c>
    </row>
    <row r="29" spans="1:24" x14ac:dyDescent="0.35">
      <c r="B29">
        <f>SUM(B27:B28)</f>
        <v>0.45630208860079363</v>
      </c>
      <c r="C29">
        <f t="shared" ref="C29:D29" si="17">SUM(C27:C28)</f>
        <v>0.30408048872167526</v>
      </c>
      <c r="D29">
        <f t="shared" si="17"/>
        <v>0.23961742267753106</v>
      </c>
      <c r="H29">
        <f>SUM(H27:H28)</f>
        <v>456.68671073771532</v>
      </c>
      <c r="I29">
        <f t="shared" ref="I29:J29" si="18">SUM(I27:I28)</f>
        <v>304.25928159096691</v>
      </c>
      <c r="J29">
        <f t="shared" si="18"/>
        <v>239.05400767131778</v>
      </c>
      <c r="K29">
        <f>SUM(H29:J29)</f>
        <v>1000</v>
      </c>
      <c r="O29">
        <f>SUM(O27:O28)</f>
        <v>0.4554333333333333</v>
      </c>
      <c r="P29">
        <f t="shared" ref="P29:Q29" si="19">SUM(P27:P28)</f>
        <v>0.30003333333333332</v>
      </c>
      <c r="Q29">
        <f t="shared" si="19"/>
        <v>0.24453333333333327</v>
      </c>
      <c r="U29">
        <f>SUM(U27:U28)</f>
        <v>455.54333333333329</v>
      </c>
      <c r="V29">
        <f t="shared" ref="V29:W29" si="20">SUM(V27:V28)</f>
        <v>300.00333333333333</v>
      </c>
      <c r="W29">
        <f t="shared" si="20"/>
        <v>244.45333333333335</v>
      </c>
      <c r="X29">
        <f>SUM(U29:W29)</f>
        <v>1000</v>
      </c>
    </row>
    <row r="31" spans="1:24" x14ac:dyDescent="0.35">
      <c r="A31" t="s">
        <v>8</v>
      </c>
      <c r="G31" t="s">
        <v>9</v>
      </c>
      <c r="N31" t="s">
        <v>8</v>
      </c>
      <c r="T31" t="s">
        <v>9</v>
      </c>
    </row>
    <row r="32" spans="1:24" x14ac:dyDescent="0.35">
      <c r="B32" s="1" t="s">
        <v>0</v>
      </c>
      <c r="C32" s="1" t="s">
        <v>1</v>
      </c>
      <c r="D32" s="1" t="s">
        <v>2</v>
      </c>
      <c r="H32" s="1" t="s">
        <v>0</v>
      </c>
      <c r="I32" s="1" t="s">
        <v>1</v>
      </c>
      <c r="J32" s="1" t="s">
        <v>2</v>
      </c>
      <c r="O32" s="1" t="s">
        <v>0</v>
      </c>
      <c r="P32" s="1" t="s">
        <v>1</v>
      </c>
      <c r="Q32" s="1" t="s">
        <v>2</v>
      </c>
      <c r="U32" s="1" t="s">
        <v>0</v>
      </c>
      <c r="V32" s="1" t="s">
        <v>1</v>
      </c>
      <c r="W32" s="1" t="s">
        <v>2</v>
      </c>
    </row>
    <row r="33" spans="1:24" x14ac:dyDescent="0.35">
      <c r="A33" t="s">
        <v>5</v>
      </c>
      <c r="B33" s="2">
        <f>H27/$K$11</f>
        <v>0.20098254900511081</v>
      </c>
      <c r="C33" s="3">
        <f t="shared" ref="C33:D34" si="21">I27/$K$11</f>
        <v>0.1543852934176797</v>
      </c>
      <c r="D33" s="4">
        <f t="shared" si="21"/>
        <v>6.8976295597539192E-2</v>
      </c>
      <c r="E33">
        <f>SUM(B33:D33)</f>
        <v>0.42434413802032972</v>
      </c>
      <c r="G33" t="s">
        <v>5</v>
      </c>
      <c r="H33" s="2">
        <f>$B$2+$E$2*B33/E33+$B$4*B33/B35</f>
        <v>201.0931356465768</v>
      </c>
      <c r="I33" s="3">
        <f>$C$2+$E$2*C33/E33+$C$4*C33/C35</f>
        <v>154.47635647510921</v>
      </c>
      <c r="J33" s="4">
        <f>$D$2+$E$2*D33/E33+$D$4*D33/D35</f>
        <v>68.774611780747648</v>
      </c>
      <c r="K33">
        <f>SUM(H33:J33)</f>
        <v>424.34410390243369</v>
      </c>
      <c r="N33" t="s">
        <v>5</v>
      </c>
      <c r="O33" s="2">
        <f>X27*U29/$K$11^2</f>
        <v>0.19234406163333334</v>
      </c>
      <c r="P33" s="3">
        <f>X27*V29/$K$11^2</f>
        <v>0.12667040743333335</v>
      </c>
      <c r="Q33" s="4">
        <f>X27*W29/$K$11^2</f>
        <v>0.10321553093333334</v>
      </c>
      <c r="R33">
        <f>SUM(O33:Q33)</f>
        <v>0.42223000000000005</v>
      </c>
      <c r="T33" t="s">
        <v>5</v>
      </c>
      <c r="U33" s="2">
        <f>$B$2+$E$2*O33/R33+$B$4*O33/O35</f>
        <v>199.11036666666666</v>
      </c>
      <c r="V33" s="3">
        <f>$C$2+$E$2*P33/R33+$C$4*P33/P35</f>
        <v>145.11176666666668</v>
      </c>
      <c r="W33" s="4">
        <f>$D$2+$E$2*Q33/R33+$D$4*Q33/Q35</f>
        <v>78.000866666666653</v>
      </c>
      <c r="X33">
        <f>SUM(U33:W33)</f>
        <v>422.22299999999996</v>
      </c>
    </row>
    <row r="34" spans="1:24" x14ac:dyDescent="0.35">
      <c r="A34" t="s">
        <v>6</v>
      </c>
      <c r="B34" s="7">
        <f>H28/$K$11</f>
        <v>0.25570416173260452</v>
      </c>
      <c r="C34" s="8">
        <f t="shared" si="21"/>
        <v>0.1498739881732872</v>
      </c>
      <c r="D34" s="9">
        <f t="shared" si="21"/>
        <v>0.17007771207377856</v>
      </c>
      <c r="E34">
        <f>SUM(B34:D34)</f>
        <v>0.57565586197967022</v>
      </c>
      <c r="G34" t="s">
        <v>6</v>
      </c>
      <c r="H34" s="7">
        <f>$B$3+$E$3*B34/E34+$B$4*B34/B35</f>
        <v>255.68127087895346</v>
      </c>
      <c r="I34" s="8">
        <f>$C$3+$E$3*C34/E34+$C$4*C34/C35</f>
        <v>149.8363896030128</v>
      </c>
      <c r="J34" s="9">
        <f>$D$3+$E$3*D34/E34+$D$4*D34/D35</f>
        <v>170.13823561560008</v>
      </c>
      <c r="K34">
        <f>SUM(H34:J34)</f>
        <v>575.65589609756626</v>
      </c>
      <c r="N34" t="s">
        <v>6</v>
      </c>
      <c r="O34" s="7">
        <f>X28*U29/$K$11^2</f>
        <v>0.26319927169999996</v>
      </c>
      <c r="P34" s="8">
        <f>X28*V29/$K$11^2</f>
        <v>0.17333292589999999</v>
      </c>
      <c r="Q34" s="9">
        <f>X28*W29/$K$11^2</f>
        <v>0.14123780240000003</v>
      </c>
      <c r="R34">
        <f>SUM(O34:Q34)</f>
        <v>0.57777000000000001</v>
      </c>
      <c r="T34" t="s">
        <v>6</v>
      </c>
      <c r="U34" s="7">
        <f>$B$3+$E$3*O34/R34+$B$4*O34/O35</f>
        <v>256.44396666666665</v>
      </c>
      <c r="V34" s="8">
        <f>$C$3+$E$3*P34/R34+$C$4*P34/P35</f>
        <v>154.88856666666666</v>
      </c>
      <c r="W34" s="9">
        <f>$D$3+$E$3*Q34/R34+$D$4*Q34/Q35</f>
        <v>166.44446666666667</v>
      </c>
      <c r="X34">
        <f>SUM(U34:W34)</f>
        <v>577.77700000000004</v>
      </c>
    </row>
    <row r="35" spans="1:24" x14ac:dyDescent="0.35">
      <c r="B35">
        <f>SUM(B33:B34)</f>
        <v>0.45668671073771533</v>
      </c>
      <c r="C35">
        <f t="shared" ref="C35:D35" si="22">SUM(C33:C34)</f>
        <v>0.30425928159096693</v>
      </c>
      <c r="D35">
        <f t="shared" si="22"/>
        <v>0.23905400767131774</v>
      </c>
      <c r="H35">
        <f>SUM(H33:H34)</f>
        <v>456.77440652553025</v>
      </c>
      <c r="I35">
        <f t="shared" ref="I35:J35" si="23">SUM(I33:I34)</f>
        <v>304.31274607812202</v>
      </c>
      <c r="J35">
        <f t="shared" si="23"/>
        <v>238.91284739634773</v>
      </c>
      <c r="K35">
        <f>SUM(H35:J35)</f>
        <v>1000</v>
      </c>
      <c r="O35">
        <f>SUM(O33:O34)</f>
        <v>0.4555433333333333</v>
      </c>
      <c r="P35">
        <f t="shared" ref="P35:Q35" si="24">SUM(P33:P34)</f>
        <v>0.30000333333333334</v>
      </c>
      <c r="Q35">
        <f t="shared" si="24"/>
        <v>0.24445333333333336</v>
      </c>
      <c r="U35">
        <f>SUM(U33:U34)</f>
        <v>455.55433333333332</v>
      </c>
      <c r="V35">
        <f t="shared" ref="V35:W35" si="25">SUM(V33:V34)</f>
        <v>300.00033333333334</v>
      </c>
      <c r="W35">
        <f t="shared" si="25"/>
        <v>244.44533333333334</v>
      </c>
      <c r="X35">
        <f>SUM(U35:W35)</f>
        <v>1000</v>
      </c>
    </row>
    <row r="37" spans="1:24" x14ac:dyDescent="0.35">
      <c r="A37" t="s">
        <v>8</v>
      </c>
      <c r="G37" t="s">
        <v>9</v>
      </c>
      <c r="N37" t="s">
        <v>8</v>
      </c>
      <c r="T37" t="s">
        <v>9</v>
      </c>
    </row>
    <row r="38" spans="1:24" x14ac:dyDescent="0.35">
      <c r="B38" s="1" t="s">
        <v>0</v>
      </c>
      <c r="C38" s="1" t="s">
        <v>1</v>
      </c>
      <c r="D38" s="1" t="s">
        <v>2</v>
      </c>
      <c r="H38" s="1" t="s">
        <v>0</v>
      </c>
      <c r="I38" s="1" t="s">
        <v>1</v>
      </c>
      <c r="J38" s="1" t="s">
        <v>2</v>
      </c>
      <c r="O38" s="1" t="s">
        <v>0</v>
      </c>
      <c r="P38" s="1" t="s">
        <v>1</v>
      </c>
      <c r="Q38" s="1" t="s">
        <v>2</v>
      </c>
      <c r="U38" s="1" t="s">
        <v>0</v>
      </c>
      <c r="V38" s="1" t="s">
        <v>1</v>
      </c>
      <c r="W38" s="1" t="s">
        <v>2</v>
      </c>
    </row>
    <row r="39" spans="1:24" x14ac:dyDescent="0.35">
      <c r="A39" t="s">
        <v>5</v>
      </c>
      <c r="B39" s="2">
        <f>H33/$K$11</f>
        <v>0.2010931356465768</v>
      </c>
      <c r="C39" s="3">
        <f t="shared" ref="C39:D40" si="26">I33/$K$11</f>
        <v>0.15447635647510921</v>
      </c>
      <c r="D39" s="4">
        <f t="shared" si="26"/>
        <v>6.8774611780747646E-2</v>
      </c>
      <c r="E39">
        <f>SUM(B39:D39)</f>
        <v>0.4243441039024336</v>
      </c>
      <c r="G39" t="s">
        <v>5</v>
      </c>
      <c r="H39" s="2">
        <f>$B$2+$E$2*B39/E39+$B$4*B39/B41</f>
        <v>201.11871551154175</v>
      </c>
      <c r="I39" s="3">
        <f>$C$2+$E$2*C39/E39+$C$4*C39/C41</f>
        <v>154.50403131904653</v>
      </c>
      <c r="J39" s="4">
        <f>$D$2+$E$2*D39/E39+$D$4*D39/D41</f>
        <v>68.723116297000445</v>
      </c>
      <c r="K39">
        <f>SUM(H39:J39)</f>
        <v>424.34586312758876</v>
      </c>
      <c r="N39" t="s">
        <v>5</v>
      </c>
      <c r="O39" s="2">
        <f>X33*U35/$K$11^2</f>
        <v>0.19234551728299998</v>
      </c>
      <c r="P39" s="3">
        <f>X33*V35/$K$11^2</f>
        <v>0.12666704074099999</v>
      </c>
      <c r="Q39" s="4">
        <f>X33*W35/$K$11^2</f>
        <v>0.10321044197599999</v>
      </c>
      <c r="R39">
        <f>SUM(O39:Q39)</f>
        <v>0.42222299999999996</v>
      </c>
      <c r="T39" t="s">
        <v>5</v>
      </c>
      <c r="U39" s="2">
        <f>$B$2+$E$2*O39/R39+$B$4*O39/O41</f>
        <v>199.11103666666665</v>
      </c>
      <c r="V39" s="3">
        <f>$C$2+$E$2*P39/R39+$C$4*P39/P41</f>
        <v>145.11117666666667</v>
      </c>
      <c r="W39" s="4">
        <f>$D$2+$E$2*Q39/R39+$D$4*Q39/Q41</f>
        <v>78.000086666666675</v>
      </c>
      <c r="X39">
        <f>SUM(U39:W39)</f>
        <v>422.22230000000002</v>
      </c>
    </row>
    <row r="40" spans="1:24" x14ac:dyDescent="0.35">
      <c r="A40" t="s">
        <v>6</v>
      </c>
      <c r="B40" s="7">
        <f>H34/$K$11</f>
        <v>0.25568127087895348</v>
      </c>
      <c r="C40" s="8">
        <f t="shared" si="26"/>
        <v>0.14983638960301279</v>
      </c>
      <c r="D40" s="9">
        <f t="shared" si="26"/>
        <v>0.17013823561560007</v>
      </c>
      <c r="E40">
        <f>SUM(B40:D40)</f>
        <v>0.57565589609756629</v>
      </c>
      <c r="G40" t="s">
        <v>6</v>
      </c>
      <c r="H40" s="7">
        <f>$B$3+$E$3*B40/E40+$B$4*B40/B41</f>
        <v>255.67574672162212</v>
      </c>
      <c r="I40" s="8">
        <f>$C$3+$E$3*C40/E40+$C$4*C40/C41</f>
        <v>149.82457828048098</v>
      </c>
      <c r="J40" s="9">
        <f>$D$3+$E$3*D40/E40+$D$4*D40/D41</f>
        <v>170.1538118703082</v>
      </c>
      <c r="K40">
        <f>SUM(H40:J40)</f>
        <v>575.6541368724113</v>
      </c>
      <c r="N40" t="s">
        <v>6</v>
      </c>
      <c r="O40" s="7">
        <f>X34*U35/$K$11^2</f>
        <v>0.26320881605033331</v>
      </c>
      <c r="P40" s="8">
        <f>X34*V35/$K$11^2</f>
        <v>0.17333329259233335</v>
      </c>
      <c r="Q40" s="9">
        <f>X34*W35/$K$11^2</f>
        <v>0.14123489135733333</v>
      </c>
      <c r="R40">
        <f>SUM(O40:Q40)</f>
        <v>0.57777699999999999</v>
      </c>
      <c r="T40" t="s">
        <v>6</v>
      </c>
      <c r="U40" s="7">
        <f>$B$3+$E$3*O40/R40+$B$4*O40/O41</f>
        <v>256.44439666666665</v>
      </c>
      <c r="V40" s="8">
        <f>$C$3+$E$3*P40/R40+$C$4*P40/P41</f>
        <v>154.88885666666667</v>
      </c>
      <c r="W40" s="9">
        <f>$D$3+$E$3*Q40/R40+$D$4*Q40/Q41</f>
        <v>166.44444666666666</v>
      </c>
      <c r="X40">
        <f>SUM(U40:W40)</f>
        <v>577.77769999999998</v>
      </c>
    </row>
    <row r="41" spans="1:24" x14ac:dyDescent="0.35">
      <c r="B41">
        <f>SUM(B39:B40)</f>
        <v>0.45677440652553025</v>
      </c>
      <c r="C41">
        <f t="shared" ref="C41:D41" si="27">SUM(C39:C40)</f>
        <v>0.30431274607812198</v>
      </c>
      <c r="D41">
        <f t="shared" si="27"/>
        <v>0.23891284739634772</v>
      </c>
      <c r="H41">
        <f>SUM(H39:H40)</f>
        <v>456.79446223316387</v>
      </c>
      <c r="I41">
        <f t="shared" ref="I41:J41" si="28">SUM(I39:I40)</f>
        <v>304.32860959952751</v>
      </c>
      <c r="J41">
        <f t="shared" si="28"/>
        <v>238.87692816730865</v>
      </c>
      <c r="K41">
        <f>SUM(H41:J41)</f>
        <v>1000</v>
      </c>
      <c r="O41">
        <f>SUM(O39:O40)</f>
        <v>0.45555433333333328</v>
      </c>
      <c r="P41">
        <f t="shared" ref="P41:Q41" si="29">SUM(P39:P40)</f>
        <v>0.30000033333333331</v>
      </c>
      <c r="Q41">
        <f t="shared" si="29"/>
        <v>0.24444533333333332</v>
      </c>
      <c r="U41">
        <f>SUM(U39:U40)</f>
        <v>455.55543333333333</v>
      </c>
      <c r="V41">
        <f t="shared" ref="V41:W41" si="30">SUM(V39:V40)</f>
        <v>300.00003333333336</v>
      </c>
      <c r="W41">
        <f t="shared" si="30"/>
        <v>244.44453333333334</v>
      </c>
      <c r="X41">
        <f>SUM(U41:W41)</f>
        <v>1000</v>
      </c>
    </row>
    <row r="43" spans="1:24" x14ac:dyDescent="0.35">
      <c r="A43" t="s">
        <v>8</v>
      </c>
      <c r="G43" t="s">
        <v>9</v>
      </c>
      <c r="N43" t="s">
        <v>8</v>
      </c>
      <c r="T43" t="s">
        <v>9</v>
      </c>
    </row>
    <row r="44" spans="1:24" x14ac:dyDescent="0.35">
      <c r="B44" s="1" t="s">
        <v>0</v>
      </c>
      <c r="C44" s="1" t="s">
        <v>1</v>
      </c>
      <c r="D44" s="1" t="s">
        <v>2</v>
      </c>
      <c r="H44" s="1" t="s">
        <v>0</v>
      </c>
      <c r="I44" s="1" t="s">
        <v>1</v>
      </c>
      <c r="J44" s="1" t="s">
        <v>2</v>
      </c>
      <c r="O44" s="1" t="s">
        <v>0</v>
      </c>
      <c r="P44" s="1" t="s">
        <v>1</v>
      </c>
      <c r="Q44" s="1" t="s">
        <v>2</v>
      </c>
      <c r="U44" s="1" t="s">
        <v>0</v>
      </c>
      <c r="V44" s="1" t="s">
        <v>1</v>
      </c>
      <c r="W44" s="1" t="s">
        <v>2</v>
      </c>
    </row>
    <row r="45" spans="1:24" x14ac:dyDescent="0.35">
      <c r="A45" t="s">
        <v>5</v>
      </c>
      <c r="B45" s="2">
        <f>H39/$K$11</f>
        <v>0.20111871551154176</v>
      </c>
      <c r="C45" s="3">
        <f t="shared" ref="C45:D46" si="31">I39/$K$11</f>
        <v>0.15450403131904653</v>
      </c>
      <c r="D45" s="4">
        <f t="shared" si="31"/>
        <v>6.8723116297000439E-2</v>
      </c>
      <c r="E45">
        <f>SUM(B45:D45)</f>
        <v>0.42434586312758871</v>
      </c>
      <c r="G45" t="s">
        <v>5</v>
      </c>
      <c r="H45" s="2">
        <f>$B$2+$E$2*B45/E45+$B$4*B45/B47</f>
        <v>201.12448088170538</v>
      </c>
      <c r="I45" s="3">
        <f>$C$2+$E$2*C45/E45+$C$4*C45/C47</f>
        <v>154.51235183783626</v>
      </c>
      <c r="J45" s="4">
        <f>$D$2+$E$2*D45/E45+$D$4*D45/D47</f>
        <v>68.709908576631804</v>
      </c>
      <c r="K45">
        <f>SUM(H45:J45)</f>
        <v>424.34674129617343</v>
      </c>
      <c r="N45" t="s">
        <v>5</v>
      </c>
      <c r="O45" s="2">
        <f>X39*U41/$K$11^2</f>
        <v>0.19234566283949669</v>
      </c>
      <c r="P45" s="3">
        <f>X39*V41/$K$11^2</f>
        <v>0.12666670407407668</v>
      </c>
      <c r="Q45" s="4">
        <f>X39*W41/$K$11^2</f>
        <v>0.10320993308642666</v>
      </c>
      <c r="R45">
        <f>SUM(O45:Q45)</f>
        <v>0.42222230000000005</v>
      </c>
      <c r="T45" t="s">
        <v>5</v>
      </c>
      <c r="U45" s="2">
        <f>$B$2+$E$2*O45/R45+$B$4*O45/O47</f>
        <v>199.11110366666668</v>
      </c>
      <c r="V45" s="3">
        <f>$C$2+$E$2*P45/R45+$C$4*P45/P47</f>
        <v>145.11111766666667</v>
      </c>
      <c r="W45" s="4">
        <f>$D$2+$E$2*Q45/R45+$D$4*Q45/Q47</f>
        <v>78.000008666666659</v>
      </c>
      <c r="X45">
        <f>SUM(U45:W45)</f>
        <v>422.22222999999997</v>
      </c>
    </row>
    <row r="46" spans="1:24" x14ac:dyDescent="0.35">
      <c r="A46" t="s">
        <v>6</v>
      </c>
      <c r="B46" s="7">
        <f>H40/$K$11</f>
        <v>0.25567574672162213</v>
      </c>
      <c r="C46" s="8">
        <f t="shared" si="31"/>
        <v>0.14982457828048099</v>
      </c>
      <c r="D46" s="9">
        <f t="shared" si="31"/>
        <v>0.1701538118703082</v>
      </c>
      <c r="E46">
        <f>SUM(B46:D46)</f>
        <v>0.57565413687241129</v>
      </c>
      <c r="G46" t="s">
        <v>6</v>
      </c>
      <c r="H46" s="7">
        <f>$B$3+$E$3*B46/E46+$B$4*B46/B47</f>
        <v>255.67448185799594</v>
      </c>
      <c r="I46" s="8">
        <f>$C$3+$E$3*C46/E46+$C$4*C46/C47</f>
        <v>149.82095998612922</v>
      </c>
      <c r="J46" s="9">
        <f>$D$3+$E$3*D46/E46+$D$4*D46/D47</f>
        <v>170.15781685970137</v>
      </c>
      <c r="K46">
        <f>SUM(H46:J46)</f>
        <v>575.65325870382651</v>
      </c>
      <c r="N46" t="s">
        <v>6</v>
      </c>
      <c r="O46" s="7">
        <f>X40*U41/$K$11^2</f>
        <v>0.26320977049383665</v>
      </c>
      <c r="P46" s="8">
        <f>X40*V41/$K$11^2</f>
        <v>0.17333332925925668</v>
      </c>
      <c r="Q46" s="9">
        <f>X40*W41/$K$11^2</f>
        <v>0.14123460024690665</v>
      </c>
      <c r="R46">
        <f>SUM(O46:Q46)</f>
        <v>0.57777769999999995</v>
      </c>
      <c r="T46" t="s">
        <v>6</v>
      </c>
      <c r="U46" s="7">
        <f>$B$3+$E$3*O46/R46+$B$4*O46/O47</f>
        <v>256.44443966666665</v>
      </c>
      <c r="V46" s="8">
        <f>$C$3+$E$3*P46/R46+$C$4*P46/P47</f>
        <v>154.88888566666665</v>
      </c>
      <c r="W46" s="9">
        <f>$D$3+$E$3*Q46/R46+$D$4*Q46/Q47</f>
        <v>166.44444466666667</v>
      </c>
      <c r="X46">
        <f>SUM(U46:W46)</f>
        <v>577.77776999999992</v>
      </c>
    </row>
    <row r="47" spans="1:24" x14ac:dyDescent="0.35">
      <c r="B47">
        <f>SUM(B45:B46)</f>
        <v>0.45679446223316389</v>
      </c>
      <c r="C47">
        <f t="shared" ref="C47:D47" si="32">SUM(C45:C46)</f>
        <v>0.30432860959952751</v>
      </c>
      <c r="D47">
        <f t="shared" si="32"/>
        <v>0.23887692816730866</v>
      </c>
      <c r="H47">
        <f>SUM(H45:H46)</f>
        <v>456.79896273970132</v>
      </c>
      <c r="I47">
        <f t="shared" ref="I47:J47" si="33">SUM(I45:I46)</f>
        <v>304.33331182396546</v>
      </c>
      <c r="J47">
        <f t="shared" si="33"/>
        <v>238.86772543633316</v>
      </c>
      <c r="K47">
        <f>SUM(H47:J47)</f>
        <v>1000</v>
      </c>
      <c r="O47">
        <f>SUM(O45:O46)</f>
        <v>0.45555543333333337</v>
      </c>
      <c r="P47">
        <f t="shared" ref="P47:Q47" si="34">SUM(P45:P46)</f>
        <v>0.30000003333333336</v>
      </c>
      <c r="Q47">
        <f t="shared" si="34"/>
        <v>0.24444453333333332</v>
      </c>
      <c r="U47">
        <f>SUM(U45:U46)</f>
        <v>455.55554333333333</v>
      </c>
      <c r="V47">
        <f t="shared" ref="V47:W47" si="35">SUM(V45:V46)</f>
        <v>300.00000333333332</v>
      </c>
      <c r="W47">
        <f t="shared" si="35"/>
        <v>244.44445333333334</v>
      </c>
      <c r="X47">
        <f>SUM(U47:W47)</f>
        <v>1000</v>
      </c>
    </row>
    <row r="49" spans="1:24" x14ac:dyDescent="0.35">
      <c r="A49" t="s">
        <v>8</v>
      </c>
      <c r="G49" t="s">
        <v>9</v>
      </c>
      <c r="N49" t="s">
        <v>8</v>
      </c>
      <c r="T49" t="s">
        <v>9</v>
      </c>
    </row>
    <row r="50" spans="1:24" x14ac:dyDescent="0.35">
      <c r="B50" s="1" t="s">
        <v>0</v>
      </c>
      <c r="C50" s="1" t="s">
        <v>1</v>
      </c>
      <c r="D50" s="1" t="s">
        <v>2</v>
      </c>
      <c r="H50" s="1" t="s">
        <v>0</v>
      </c>
      <c r="I50" s="1" t="s">
        <v>1</v>
      </c>
      <c r="J50" s="1" t="s">
        <v>2</v>
      </c>
      <c r="O50" s="1" t="s">
        <v>0</v>
      </c>
      <c r="P50" s="1" t="s">
        <v>1</v>
      </c>
      <c r="Q50" s="1" t="s">
        <v>2</v>
      </c>
      <c r="U50" s="1" t="s">
        <v>0</v>
      </c>
      <c r="V50" s="1" t="s">
        <v>1</v>
      </c>
      <c r="W50" s="1" t="s">
        <v>2</v>
      </c>
    </row>
    <row r="51" spans="1:24" x14ac:dyDescent="0.35">
      <c r="A51" t="s">
        <v>5</v>
      </c>
      <c r="B51" s="2">
        <f>H45/$K$11</f>
        <v>0.20112448088170537</v>
      </c>
      <c r="C51" s="3">
        <f t="shared" ref="C51:D52" si="36">I45/$K$11</f>
        <v>0.15451235183783626</v>
      </c>
      <c r="D51" s="4">
        <f t="shared" si="36"/>
        <v>6.8709908576631798E-2</v>
      </c>
      <c r="E51">
        <f>SUM(B51:D51)</f>
        <v>0.42434674129617339</v>
      </c>
      <c r="G51" t="s">
        <v>5</v>
      </c>
      <c r="H51" s="2">
        <f>$B$2+$E$2*B51/E51+$B$4*B51/B53</f>
        <v>201.1257378366179</v>
      </c>
      <c r="I51" s="3">
        <f>$C$2+$E$2*C51/E51+$C$4*C51/C53</f>
        <v>154.51483498067174</v>
      </c>
      <c r="J51" s="4">
        <f>$D$2+$E$2*D51/E51+$D$4*D51/D53</f>
        <v>68.706507593147506</v>
      </c>
      <c r="K51">
        <f>SUM(H51:J51)</f>
        <v>424.34708041043712</v>
      </c>
      <c r="N51" t="s">
        <v>5</v>
      </c>
      <c r="O51" s="2">
        <f>X45*U47/$K$11^2</f>
        <v>0.19234567739506161</v>
      </c>
      <c r="P51" s="3">
        <f>X45*V47/$K$11^2</f>
        <v>0.12666667040740742</v>
      </c>
      <c r="Q51" s="4">
        <f>X45*W47/$K$11^2</f>
        <v>0.10320988219753092</v>
      </c>
      <c r="R51">
        <f>SUM(O51:Q51)</f>
        <v>0.42222222999999992</v>
      </c>
      <c r="T51" t="s">
        <v>5</v>
      </c>
      <c r="U51" s="2">
        <f>$B$2+$E$2*O51/R51+$B$4*O51/O53</f>
        <v>199.11111036666665</v>
      </c>
      <c r="V51" s="3">
        <f>$C$2+$E$2*P51/R51+$C$4*P51/P53</f>
        <v>145.11111176666665</v>
      </c>
      <c r="W51" s="4">
        <f>$D$2+$E$2*Q51/R51+$D$4*Q51/Q53</f>
        <v>78.000000866666667</v>
      </c>
      <c r="X51">
        <f>SUM(U51:W51)</f>
        <v>422.22222299999993</v>
      </c>
    </row>
    <row r="52" spans="1:24" x14ac:dyDescent="0.35">
      <c r="A52" t="s">
        <v>6</v>
      </c>
      <c r="B52" s="7">
        <f>H46/$K$11</f>
        <v>0.25567448185799596</v>
      </c>
      <c r="C52" s="8">
        <f t="shared" si="36"/>
        <v>0.14982095998612924</v>
      </c>
      <c r="D52" s="9">
        <f t="shared" si="36"/>
        <v>0.17015781685970138</v>
      </c>
      <c r="E52">
        <f>SUM(B52:D52)</f>
        <v>0.57565325870382655</v>
      </c>
      <c r="G52" t="s">
        <v>6</v>
      </c>
      <c r="H52" s="7">
        <f>$B$3+$E$3*B52/E52+$B$4*B52/B53</f>
        <v>255.67420296004687</v>
      </c>
      <c r="I52" s="8">
        <f>$C$3+$E$3*C52/E52+$C$4*C52/C53</f>
        <v>149.81986742056407</v>
      </c>
      <c r="J52" s="9">
        <f>$D$3+$E$3*D52/E52+$D$4*D52/D53</f>
        <v>170.15884920895195</v>
      </c>
      <c r="K52">
        <f>SUM(H52:J52)</f>
        <v>575.65291958956288</v>
      </c>
      <c r="N52" t="s">
        <v>6</v>
      </c>
      <c r="O52" s="7">
        <f>X46*U47/$K$11^2</f>
        <v>0.26320986593827167</v>
      </c>
      <c r="P52" s="8">
        <f>X46*V47/$K$11^2</f>
        <v>0.17333333292592587</v>
      </c>
      <c r="Q52" s="9">
        <f>X46*W47/$K$11^2</f>
        <v>0.1412345711358024</v>
      </c>
      <c r="R52">
        <f>SUM(O52:Q52)</f>
        <v>0.57777776999999997</v>
      </c>
      <c r="T52" t="s">
        <v>6</v>
      </c>
      <c r="U52" s="7">
        <f>$B$3+$E$3*O52/R52+$B$4*O52/O53</f>
        <v>256.44444396666665</v>
      </c>
      <c r="V52" s="8">
        <f>$C$3+$E$3*P52/R52+$C$4*P52/P53</f>
        <v>154.88888856666668</v>
      </c>
      <c r="W52" s="9">
        <f>$D$3+$E$3*Q52/R52+$D$4*Q52/Q53</f>
        <v>166.44444446666668</v>
      </c>
      <c r="X52">
        <f>SUM(U52:W52)</f>
        <v>577.77777700000001</v>
      </c>
    </row>
    <row r="53" spans="1:24" x14ac:dyDescent="0.35">
      <c r="B53">
        <f>SUM(B51:B52)</f>
        <v>0.45679896273970133</v>
      </c>
      <c r="C53">
        <f t="shared" ref="C53:D53" si="37">SUM(C51:C52)</f>
        <v>0.3043333118239655</v>
      </c>
      <c r="D53">
        <f t="shared" si="37"/>
        <v>0.23886772543633317</v>
      </c>
      <c r="H53">
        <f>SUM(H51:H52)</f>
        <v>456.79994079666477</v>
      </c>
      <c r="I53">
        <f t="shared" ref="I53:J53" si="38">SUM(I51:I52)</f>
        <v>304.3347024012358</v>
      </c>
      <c r="J53">
        <f t="shared" si="38"/>
        <v>238.86535680209946</v>
      </c>
      <c r="K53">
        <f>SUM(H53:J53)</f>
        <v>1000</v>
      </c>
      <c r="O53">
        <f>SUM(O51:O52)</f>
        <v>0.45555554333333326</v>
      </c>
      <c r="P53">
        <f t="shared" ref="P53:Q53" si="39">SUM(P51:P52)</f>
        <v>0.30000000333333332</v>
      </c>
      <c r="Q53">
        <f t="shared" si="39"/>
        <v>0.24444445333333331</v>
      </c>
      <c r="U53">
        <f>SUM(U51:U52)</f>
        <v>455.5555543333333</v>
      </c>
      <c r="V53">
        <f t="shared" ref="V53:W53" si="40">SUM(V51:V52)</f>
        <v>300.00000033333333</v>
      </c>
      <c r="W53">
        <f t="shared" si="40"/>
        <v>244.44444533333336</v>
      </c>
      <c r="X53">
        <f>SUM(U53:W53)</f>
        <v>1000</v>
      </c>
    </row>
    <row r="55" spans="1:24" x14ac:dyDescent="0.35">
      <c r="A55" t="s">
        <v>8</v>
      </c>
      <c r="G55" t="s">
        <v>9</v>
      </c>
      <c r="N55" t="s">
        <v>8</v>
      </c>
      <c r="T55" t="s">
        <v>9</v>
      </c>
    </row>
    <row r="56" spans="1:24" x14ac:dyDescent="0.35">
      <c r="B56" s="1" t="s">
        <v>0</v>
      </c>
      <c r="C56" s="1" t="s">
        <v>1</v>
      </c>
      <c r="D56" s="1" t="s">
        <v>2</v>
      </c>
      <c r="H56" s="1" t="s">
        <v>0</v>
      </c>
      <c r="I56" s="1" t="s">
        <v>1</v>
      </c>
      <c r="J56" s="1" t="s">
        <v>2</v>
      </c>
      <c r="O56" s="1" t="s">
        <v>0</v>
      </c>
      <c r="P56" s="1" t="s">
        <v>1</v>
      </c>
      <c r="Q56" s="1" t="s">
        <v>2</v>
      </c>
      <c r="U56" s="1" t="s">
        <v>0</v>
      </c>
      <c r="V56" s="1" t="s">
        <v>1</v>
      </c>
      <c r="W56" s="1" t="s">
        <v>2</v>
      </c>
    </row>
    <row r="57" spans="1:24" x14ac:dyDescent="0.35">
      <c r="A57" t="s">
        <v>5</v>
      </c>
      <c r="B57" s="2">
        <f>H51/$K$11</f>
        <v>0.20112573783661791</v>
      </c>
      <c r="C57" s="3">
        <f t="shared" ref="C57:D58" si="41">I51/$K$11</f>
        <v>0.15451483498067173</v>
      </c>
      <c r="D57" s="4">
        <f t="shared" si="41"/>
        <v>6.8706507593147503E-2</v>
      </c>
      <c r="E57">
        <f>SUM(B57:D57)</f>
        <v>0.42434708041043717</v>
      </c>
      <c r="G57" t="s">
        <v>5</v>
      </c>
      <c r="H57" s="2">
        <f>$B$2+$E$2*B57/E57+$B$4*B57/B59</f>
        <v>201.12599877110992</v>
      </c>
      <c r="I57" s="3">
        <f>$C$2+$E$2*C57/E57+$C$4*C57/C59</f>
        <v>154.51557180702909</v>
      </c>
      <c r="J57" s="4">
        <f>$D$2+$E$2*D57/E57+$D$4*D57/D59</f>
        <v>68.705628357226544</v>
      </c>
      <c r="K57">
        <f>SUM(H57:J57)</f>
        <v>424.34719893536555</v>
      </c>
      <c r="N57" t="s">
        <v>5</v>
      </c>
      <c r="O57" s="2">
        <f>X51*U53/$K$11^2</f>
        <v>0.19234567885061724</v>
      </c>
      <c r="P57" s="3">
        <f>X51*V53/$K$11^2</f>
        <v>0.12666666704074073</v>
      </c>
      <c r="Q57" s="4">
        <f>X51*W53/$K$11^2</f>
        <v>0.10320987710864198</v>
      </c>
      <c r="R57">
        <f>SUM(O57:Q57)</f>
        <v>0.42222222299999995</v>
      </c>
      <c r="T57" t="s">
        <v>5</v>
      </c>
      <c r="U57" s="2">
        <f>$B$2+$E$2*O57/R57+$B$4*O57/O59</f>
        <v>199.11111103666667</v>
      </c>
      <c r="V57" s="3">
        <f>$C$2+$E$2*P57/R57+$C$4*P57/P59</f>
        <v>145.11111117666667</v>
      </c>
      <c r="W57" s="4">
        <f>$D$2+$E$2*Q57/R57+$D$4*Q57/Q59</f>
        <v>78.000000086666674</v>
      </c>
      <c r="X57">
        <f>SUM(U57:W57)</f>
        <v>422.2222223</v>
      </c>
    </row>
    <row r="58" spans="1:24" x14ac:dyDescent="0.35">
      <c r="A58" t="s">
        <v>6</v>
      </c>
      <c r="B58" s="7">
        <f>H52/$K$11</f>
        <v>0.25567420296004689</v>
      </c>
      <c r="C58" s="8">
        <f t="shared" si="41"/>
        <v>0.14981986742056408</v>
      </c>
      <c r="D58" s="9">
        <f t="shared" si="41"/>
        <v>0.17015884920895194</v>
      </c>
      <c r="E58">
        <f>SUM(B58:D58)</f>
        <v>0.57565291958956288</v>
      </c>
      <c r="G58" t="s">
        <v>6</v>
      </c>
      <c r="H58" s="7">
        <f>$B$3+$E$3*B58/E58+$B$4*B58/B59</f>
        <v>255.67414423484286</v>
      </c>
      <c r="I58" s="8">
        <f>$C$3+$E$3*C58/E58+$C$4*C58/C59</f>
        <v>149.8195405571081</v>
      </c>
      <c r="J58" s="9">
        <f>$D$3+$E$3*D58/E58+$D$4*D58/D59</f>
        <v>170.15911627268349</v>
      </c>
      <c r="K58">
        <f>SUM(H58:J58)</f>
        <v>575.65280106463445</v>
      </c>
      <c r="N58" t="s">
        <v>6</v>
      </c>
      <c r="O58" s="7">
        <f>X52*U53/$K$11^2</f>
        <v>0.26320987548271602</v>
      </c>
      <c r="P58" s="8">
        <f>X52*V53/$K$11^2</f>
        <v>0.1733333332925926</v>
      </c>
      <c r="Q58" s="9">
        <f>X52*W53/$K$11^2</f>
        <v>0.14123456822469138</v>
      </c>
      <c r="R58">
        <f>SUM(O58:Q58)</f>
        <v>0.57777777699999999</v>
      </c>
      <c r="T58" t="s">
        <v>6</v>
      </c>
      <c r="U58" s="7">
        <f>$B$3+$E$3*O58/R58+$B$4*O58/O59</f>
        <v>256.44444439666665</v>
      </c>
      <c r="V58" s="8">
        <f>$C$3+$E$3*P58/R58+$C$4*P58/P59</f>
        <v>154.88888885666668</v>
      </c>
      <c r="W58" s="9">
        <f>$D$3+$E$3*Q58/R58+$D$4*Q58/Q59</f>
        <v>166.44444444666667</v>
      </c>
      <c r="X58">
        <f>SUM(U58:W58)</f>
        <v>577.7777777</v>
      </c>
    </row>
    <row r="59" spans="1:24" x14ac:dyDescent="0.35">
      <c r="B59">
        <f>SUM(B57:B58)</f>
        <v>0.45679994079666481</v>
      </c>
      <c r="C59">
        <f t="shared" ref="C59:D59" si="42">SUM(C57:C58)</f>
        <v>0.30433470240123583</v>
      </c>
      <c r="D59">
        <f t="shared" si="42"/>
        <v>0.23886535680209944</v>
      </c>
      <c r="H59">
        <f>SUM(H57:H58)</f>
        <v>456.8001430059528</v>
      </c>
      <c r="I59">
        <f t="shared" ref="I59:J59" si="43">SUM(I57:I58)</f>
        <v>304.33511236413722</v>
      </c>
      <c r="J59">
        <f t="shared" si="43"/>
        <v>238.86474462991004</v>
      </c>
      <c r="K59">
        <f>SUM(H59:J59)</f>
        <v>1000</v>
      </c>
      <c r="O59">
        <f>SUM(O57:O58)</f>
        <v>0.45555555433333328</v>
      </c>
      <c r="P59">
        <f t="shared" ref="P59:Q59" si="44">SUM(P57:P58)</f>
        <v>0.30000000033333329</v>
      </c>
      <c r="Q59">
        <f t="shared" si="44"/>
        <v>0.24444444533333337</v>
      </c>
      <c r="U59">
        <f>SUM(U57:U58)</f>
        <v>455.55555543333332</v>
      </c>
      <c r="V59">
        <f t="shared" ref="V59:W59" si="45">SUM(V57:V58)</f>
        <v>300.00000003333332</v>
      </c>
      <c r="W59">
        <f t="shared" si="45"/>
        <v>244.44444453333335</v>
      </c>
      <c r="X59">
        <f>SUM(U59:W59)</f>
        <v>1000</v>
      </c>
    </row>
    <row r="61" spans="1:24" x14ac:dyDescent="0.35">
      <c r="A61" t="s">
        <v>8</v>
      </c>
      <c r="G61" t="s">
        <v>9</v>
      </c>
    </row>
    <row r="62" spans="1:24" x14ac:dyDescent="0.35">
      <c r="B62" s="1" t="s">
        <v>0</v>
      </c>
      <c r="C62" s="1" t="s">
        <v>1</v>
      </c>
      <c r="D62" s="1" t="s">
        <v>2</v>
      </c>
      <c r="H62" s="1" t="s">
        <v>0</v>
      </c>
      <c r="I62" s="1" t="s">
        <v>1</v>
      </c>
      <c r="J62" s="1" t="s">
        <v>2</v>
      </c>
    </row>
    <row r="63" spans="1:24" x14ac:dyDescent="0.35">
      <c r="A63" t="s">
        <v>5</v>
      </c>
      <c r="B63" s="2">
        <f>H57/$K$11</f>
        <v>0.20112599877110993</v>
      </c>
      <c r="C63" s="3">
        <f t="shared" ref="C63:D64" si="46">I57/$K$11</f>
        <v>0.1545155718070291</v>
      </c>
      <c r="D63" s="4">
        <f t="shared" si="46"/>
        <v>6.8705628357226545E-2</v>
      </c>
      <c r="E63">
        <f>SUM(B63:D63)</f>
        <v>0.4243471989353656</v>
      </c>
      <c r="G63" t="s">
        <v>5</v>
      </c>
      <c r="H63" s="2">
        <f>$B$2+$E$2*B63/E63+$B$4*B63/B65</f>
        <v>201.12604866265872</v>
      </c>
      <c r="I63" s="3">
        <f>$C$2+$E$2*C63/E63+$C$4*C63/C65</f>
        <v>154.51578943945162</v>
      </c>
      <c r="J63" s="4">
        <f>$D$2+$E$2*D63/E63+$D$4*D63/D65</f>
        <v>68.70540010696547</v>
      </c>
      <c r="K63">
        <f>SUM(H63:J63)</f>
        <v>424.34723820907584</v>
      </c>
    </row>
    <row r="64" spans="1:24" x14ac:dyDescent="0.35">
      <c r="A64" t="s">
        <v>6</v>
      </c>
      <c r="B64" s="7">
        <f>H58/$K$11</f>
        <v>0.25567414423484286</v>
      </c>
      <c r="C64" s="8">
        <f t="shared" si="46"/>
        <v>0.14981954055710811</v>
      </c>
      <c r="D64" s="9">
        <f t="shared" si="46"/>
        <v>0.17015911627268349</v>
      </c>
      <c r="E64">
        <f>SUM(B64:D64)</f>
        <v>0.57565280106463446</v>
      </c>
      <c r="G64" t="s">
        <v>6</v>
      </c>
      <c r="H64" s="7">
        <f>$B$3+$E$3*B64/E64+$B$4*B64/B65</f>
        <v>255.67413273389721</v>
      </c>
      <c r="I64" s="8">
        <f>$C$3+$E$3*C64/E64+$C$4*C64/C65</f>
        <v>149.81944341393623</v>
      </c>
      <c r="J64" s="9">
        <f>$D$3+$E$3*D64/E64+$D$4*D64/D65</f>
        <v>170.15918564309075</v>
      </c>
      <c r="K64">
        <f>SUM(H64:J64)</f>
        <v>575.65276179092416</v>
      </c>
    </row>
    <row r="65" spans="1:23" x14ac:dyDescent="0.35">
      <c r="B65">
        <f>SUM(B63:B64)</f>
        <v>0.45680014300595279</v>
      </c>
      <c r="C65">
        <f t="shared" ref="C65:D65" si="47">SUM(C63:C64)</f>
        <v>0.30433511236413724</v>
      </c>
      <c r="D65">
        <f t="shared" si="47"/>
        <v>0.23886474462991003</v>
      </c>
      <c r="H65">
        <f>SUM(H63:H64)</f>
        <v>456.8001813965559</v>
      </c>
      <c r="I65">
        <f t="shared" ref="I65:J65" si="48">SUM(I63:I64)</f>
        <v>304.33523285338788</v>
      </c>
      <c r="J65">
        <f t="shared" si="48"/>
        <v>238.86458575005622</v>
      </c>
      <c r="K65">
        <f>SUM(H65:J65)</f>
        <v>1000</v>
      </c>
    </row>
    <row r="66" spans="1:23" x14ac:dyDescent="0.35">
      <c r="O66" t="s">
        <v>10</v>
      </c>
    </row>
    <row r="67" spans="1:23" x14ac:dyDescent="0.35">
      <c r="A67" t="s">
        <v>8</v>
      </c>
      <c r="G67" t="s">
        <v>9</v>
      </c>
    </row>
    <row r="68" spans="1:23" x14ac:dyDescent="0.35">
      <c r="B68" s="1" t="s">
        <v>0</v>
      </c>
      <c r="C68" s="1" t="s">
        <v>1</v>
      </c>
      <c r="D68" s="1" t="s">
        <v>2</v>
      </c>
      <c r="H68" s="1" t="s">
        <v>0</v>
      </c>
      <c r="I68" s="1" t="s">
        <v>1</v>
      </c>
      <c r="J68" s="1" t="s">
        <v>2</v>
      </c>
      <c r="O68" s="2" t="e">
        <f t="array" aca="1" ref="O68:Q69" ca="1">EM_CHISQ_EXP(B2:E4)</f>
        <v>#NAME?</v>
      </c>
      <c r="P68" s="3" t="e">
        <f ca="1"/>
        <v>#NAME?</v>
      </c>
      <c r="Q68" s="4" t="e">
        <f ca="1"/>
        <v>#NAME?</v>
      </c>
      <c r="U68" s="2" t="e">
        <f t="array" aca="1" ref="U68:W69" ca="1">EM_CHISQ_EXP_IMPUTE(B2:E4)</f>
        <v>#NAME?</v>
      </c>
      <c r="V68" s="3" t="e">
        <f ca="1"/>
        <v>#NAME?</v>
      </c>
      <c r="W68" s="4" t="e">
        <f ca="1"/>
        <v>#NAME?</v>
      </c>
    </row>
    <row r="69" spans="1:23" x14ac:dyDescent="0.35">
      <c r="A69" t="s">
        <v>5</v>
      </c>
      <c r="B69" s="2">
        <f>H63/$K$11</f>
        <v>0.20112604866265871</v>
      </c>
      <c r="C69" s="3">
        <f t="shared" ref="C69:D70" si="49">I63/$K$11</f>
        <v>0.15451578943945163</v>
      </c>
      <c r="D69" s="4">
        <f t="shared" si="49"/>
        <v>6.8705400106965464E-2</v>
      </c>
      <c r="E69">
        <f>SUM(B69:D69)</f>
        <v>0.42434723820907583</v>
      </c>
      <c r="G69" t="s">
        <v>5</v>
      </c>
      <c r="H69" s="2">
        <f>$B$2+$E$2*B69/E69+$B$4*B69/B71</f>
        <v>201.12605672567</v>
      </c>
      <c r="I69" s="3">
        <f>$C$2+$E$2*C69/E69+$C$4*C69/C71</f>
        <v>154.51585347747192</v>
      </c>
      <c r="J69" s="4">
        <f>$D$2+$E$2*D69/E69+$D$4*D69/D71</f>
        <v>68.705340592438063</v>
      </c>
      <c r="K69">
        <f>SUM(H69:J69)</f>
        <v>424.34725079558001</v>
      </c>
      <c r="O69" s="7" t="e">
        <f ca="1"/>
        <v>#NAME?</v>
      </c>
      <c r="P69" s="8" t="e">
        <f ca="1"/>
        <v>#NAME?</v>
      </c>
      <c r="Q69" s="9" t="e">
        <f ca="1"/>
        <v>#NAME?</v>
      </c>
      <c r="U69" s="7" t="e">
        <f ca="1"/>
        <v>#NAME?</v>
      </c>
      <c r="V69" s="8" t="e">
        <f ca="1"/>
        <v>#NAME?</v>
      </c>
      <c r="W69" s="9" t="e">
        <f ca="1"/>
        <v>#NAME?</v>
      </c>
    </row>
    <row r="70" spans="1:23" x14ac:dyDescent="0.35">
      <c r="A70" t="s">
        <v>6</v>
      </c>
      <c r="B70" s="7">
        <f>H64/$K$11</f>
        <v>0.25567413273389722</v>
      </c>
      <c r="C70" s="8">
        <f t="shared" si="49"/>
        <v>0.14981944341393622</v>
      </c>
      <c r="D70" s="9">
        <f t="shared" si="49"/>
        <v>0.17015918564309074</v>
      </c>
      <c r="E70">
        <f>SUM(B70:D70)</f>
        <v>0.57565276179092417</v>
      </c>
      <c r="G70" t="s">
        <v>6</v>
      </c>
      <c r="H70" s="7">
        <f>$B$3+$E$3*B70/E70+$B$4*B70/B71</f>
        <v>255.67413077386314</v>
      </c>
      <c r="I70" s="8">
        <f>$C$3+$E$3*C70/E70+$C$4*C70/C71</f>
        <v>149.81941468908821</v>
      </c>
      <c r="J70" s="9">
        <f>$D$3+$E$3*D70/E70+$D$4*D70/D71</f>
        <v>170.15920374146867</v>
      </c>
      <c r="K70">
        <f>SUM(H70:J70)</f>
        <v>575.65274920442005</v>
      </c>
    </row>
    <row r="71" spans="1:23" x14ac:dyDescent="0.35">
      <c r="B71">
        <f>SUM(B69:B70)</f>
        <v>0.45680018139655593</v>
      </c>
      <c r="C71">
        <f t="shared" ref="C71:D71" si="50">SUM(C69:C70)</f>
        <v>0.30433523285338782</v>
      </c>
      <c r="D71">
        <f t="shared" si="50"/>
        <v>0.2388645857500562</v>
      </c>
      <c r="H71">
        <f>SUM(H69:H70)</f>
        <v>456.80018749953314</v>
      </c>
      <c r="I71">
        <f t="shared" ref="I71:J71" si="51">SUM(I69:I70)</f>
        <v>304.33526816656013</v>
      </c>
      <c r="J71">
        <f t="shared" si="51"/>
        <v>238.86454433390674</v>
      </c>
      <c r="K71">
        <f>SUM(H71:J71)</f>
        <v>1000</v>
      </c>
      <c r="O71" s="2" t="e">
        <f t="array" aca="1" ref="O71:Q72" ca="1">EM_CHISQ(B2:E4)</f>
        <v>#NAME?</v>
      </c>
      <c r="P71" s="3" t="e">
        <f ca="1"/>
        <v>#NAME?</v>
      </c>
      <c r="Q71" s="4" t="e">
        <f ca="1"/>
        <v>#NAME?</v>
      </c>
      <c r="U71" s="2" t="e">
        <f t="array" aca="1" ref="U71:W72" ca="1">EM_CHISQ_IMPUTE(B2:E4)</f>
        <v>#NAME?</v>
      </c>
      <c r="V71" s="3" t="e">
        <f ca="1"/>
        <v>#NAME?</v>
      </c>
      <c r="W71" s="4" t="e">
        <f ca="1"/>
        <v>#NAME?</v>
      </c>
    </row>
    <row r="72" spans="1:23" x14ac:dyDescent="0.35">
      <c r="O72" s="7" t="e">
        <f ca="1"/>
        <v>#NAME?</v>
      </c>
      <c r="P72" s="8" t="e">
        <f ca="1"/>
        <v>#NAME?</v>
      </c>
      <c r="Q72" s="9" t="e">
        <f ca="1"/>
        <v>#NAME?</v>
      </c>
      <c r="U72" s="7" t="e">
        <f ca="1"/>
        <v>#NAME?</v>
      </c>
      <c r="V72" s="8" t="e">
        <f ca="1"/>
        <v>#NAME?</v>
      </c>
      <c r="W72" s="9" t="e">
        <f ca="1"/>
        <v>#NAME?</v>
      </c>
    </row>
    <row r="73" spans="1:23" x14ac:dyDescent="0.35">
      <c r="A73" t="s">
        <v>8</v>
      </c>
      <c r="G73" t="s">
        <v>9</v>
      </c>
    </row>
    <row r="74" spans="1:23" x14ac:dyDescent="0.35">
      <c r="B74" s="1" t="s">
        <v>0</v>
      </c>
      <c r="C74" s="1" t="s">
        <v>1</v>
      </c>
      <c r="D74" s="1" t="s">
        <v>2</v>
      </c>
      <c r="H74" s="1" t="s">
        <v>0</v>
      </c>
      <c r="I74" s="1" t="s">
        <v>1</v>
      </c>
      <c r="J74" s="1" t="s">
        <v>2</v>
      </c>
      <c r="O74" t="e">
        <f t="array" aca="1" ref="O74:P76" ca="1">EM_CHISQ_TEST(B2:E4,TRUE)</f>
        <v>#NAME?</v>
      </c>
      <c r="P74" s="10" t="e">
        <f ca="1"/>
        <v>#NAME?</v>
      </c>
    </row>
    <row r="75" spans="1:23" x14ac:dyDescent="0.35">
      <c r="A75" t="s">
        <v>5</v>
      </c>
      <c r="B75" s="2">
        <f>H69/$K$11</f>
        <v>0.20112605672566999</v>
      </c>
      <c r="C75" s="3">
        <f t="shared" ref="C75:D76" si="52">I69/$K$11</f>
        <v>0.15451585347747193</v>
      </c>
      <c r="D75" s="4">
        <f t="shared" si="52"/>
        <v>6.8705340592438061E-2</v>
      </c>
      <c r="E75">
        <f>SUM(B75:D75)</f>
        <v>0.42434725079558</v>
      </c>
      <c r="G75" t="s">
        <v>5</v>
      </c>
      <c r="H75" s="2">
        <f>$B$2+$E$2*B75/E75+$B$4*B75/B77</f>
        <v>201.1260574741483</v>
      </c>
      <c r="I75" s="3">
        <f>$C$2+$E$2*C75/E75+$C$4*C75/C77</f>
        <v>154.51587226156414</v>
      </c>
      <c r="J75" s="4">
        <f>$D$2+$E$2*D75/E75+$D$4*D75/D77</f>
        <v>68.705325002604866</v>
      </c>
      <c r="K75">
        <f>SUM(H75:J75)</f>
        <v>424.3472547383173</v>
      </c>
      <c r="O75" t="e">
        <f ca="1"/>
        <v>#NAME?</v>
      </c>
      <c r="P75" s="11" t="e">
        <f ca="1"/>
        <v>#NAME?</v>
      </c>
    </row>
    <row r="76" spans="1:23" x14ac:dyDescent="0.35">
      <c r="A76" t="s">
        <v>6</v>
      </c>
      <c r="B76" s="7">
        <f>H70/$K$11</f>
        <v>0.25567413077386314</v>
      </c>
      <c r="C76" s="8">
        <f t="shared" si="52"/>
        <v>0.14981941468908822</v>
      </c>
      <c r="D76" s="9">
        <f t="shared" si="52"/>
        <v>0.17015920374146867</v>
      </c>
      <c r="E76">
        <f>SUM(B76:D76)</f>
        <v>0.57565274920442</v>
      </c>
      <c r="G76" t="s">
        <v>6</v>
      </c>
      <c r="H76" s="7">
        <f>$B$3+$E$3*B76/E76+$B$4*B76/B77</f>
        <v>255.67413054692958</v>
      </c>
      <c r="I76" s="8">
        <f>$C$3+$E$3*C76/E76+$C$4*C76/C77</f>
        <v>149.81940622954932</v>
      </c>
      <c r="J76" s="9">
        <f>$D$3+$E$3*D76/E76+$D$4*D76/D77</f>
        <v>170.15920848520381</v>
      </c>
      <c r="K76">
        <f>SUM(H76:J76)</f>
        <v>575.65274526168264</v>
      </c>
      <c r="O76" t="e">
        <f ca="1"/>
        <v>#NAME?</v>
      </c>
      <c r="P76" s="12" t="e">
        <f ca="1"/>
        <v>#NAME?</v>
      </c>
    </row>
    <row r="77" spans="1:23" x14ac:dyDescent="0.35">
      <c r="B77">
        <f>SUM(B75:B76)</f>
        <v>0.45680018749953311</v>
      </c>
      <c r="C77">
        <f t="shared" ref="C77:D77" si="53">SUM(C75:C76)</f>
        <v>0.30433526816656015</v>
      </c>
      <c r="D77">
        <f t="shared" si="53"/>
        <v>0.23886454433390675</v>
      </c>
      <c r="H77">
        <f>SUM(H75:H76)</f>
        <v>456.80018802107787</v>
      </c>
      <c r="I77">
        <f t="shared" ref="I77:J77" si="54">SUM(I75:I76)</f>
        <v>304.33527849111346</v>
      </c>
      <c r="J77">
        <f t="shared" si="54"/>
        <v>238.86453348780867</v>
      </c>
      <c r="K77">
        <f>SUM(H77:J77)</f>
        <v>1000</v>
      </c>
    </row>
    <row r="79" spans="1:23" x14ac:dyDescent="0.35">
      <c r="A79" t="s">
        <v>8</v>
      </c>
      <c r="G79" t="s">
        <v>9</v>
      </c>
    </row>
    <row r="80" spans="1:23" x14ac:dyDescent="0.35">
      <c r="B80" s="1" t="s">
        <v>0</v>
      </c>
      <c r="C80" s="1" t="s">
        <v>1</v>
      </c>
      <c r="D80" s="1" t="s">
        <v>2</v>
      </c>
      <c r="H80" s="1" t="s">
        <v>0</v>
      </c>
      <c r="I80" s="1" t="s">
        <v>1</v>
      </c>
      <c r="J80" s="1" t="s">
        <v>2</v>
      </c>
    </row>
    <row r="81" spans="1:11" x14ac:dyDescent="0.35">
      <c r="A81" t="s">
        <v>5</v>
      </c>
      <c r="B81" s="2">
        <f>H75/$K$11</f>
        <v>0.2011260574741483</v>
      </c>
      <c r="C81" s="3">
        <f t="shared" ref="C81:D82" si="55">I75/$K$11</f>
        <v>0.15451587226156413</v>
      </c>
      <c r="D81" s="4">
        <f t="shared" si="55"/>
        <v>6.8705325002604872E-2</v>
      </c>
      <c r="E81">
        <f>SUM(B81:D81)</f>
        <v>0.42434725473831725</v>
      </c>
      <c r="G81" t="s">
        <v>5</v>
      </c>
      <c r="H81" s="2">
        <f>$B$2+$E$2*B81/E81+$B$4*B81/B83</f>
        <v>201.12605729702923</v>
      </c>
      <c r="I81" s="3">
        <f>$C$2+$E$2*C81/E81+$C$4*C81/C83</f>
        <v>154.51587775704982</v>
      </c>
      <c r="J81" s="4">
        <f>$D$2+$E$2*D81/E81+$D$4*D81/D83</f>
        <v>68.705320899069022</v>
      </c>
      <c r="K81">
        <f>SUM(H81:J81)</f>
        <v>424.34725595314808</v>
      </c>
    </row>
    <row r="82" spans="1:11" x14ac:dyDescent="0.35">
      <c r="A82" t="s">
        <v>6</v>
      </c>
      <c r="B82" s="7">
        <f>H76/$K$11</f>
        <v>0.25567413054692956</v>
      </c>
      <c r="C82" s="8">
        <f t="shared" si="55"/>
        <v>0.14981940622954931</v>
      </c>
      <c r="D82" s="9">
        <f t="shared" si="55"/>
        <v>0.1701592084852038</v>
      </c>
      <c r="E82">
        <f>SUM(B82:D82)</f>
        <v>0.57565274526168264</v>
      </c>
      <c r="G82" t="s">
        <v>6</v>
      </c>
      <c r="H82" s="7">
        <f>$B$3+$E$3*B82/E82+$B$4*B82/B83</f>
        <v>255.674130565811</v>
      </c>
      <c r="I82" s="8">
        <f>$C$3+$E$3*C82/E82+$C$4*C82/C83</f>
        <v>149.8194037464155</v>
      </c>
      <c r="J82" s="9">
        <f>$D$3+$E$3*D82/E82+$D$4*D82/D83</f>
        <v>170.15920973462542</v>
      </c>
      <c r="K82">
        <f>SUM(H82:J82)</f>
        <v>575.65274404685192</v>
      </c>
    </row>
    <row r="83" spans="1:11" x14ac:dyDescent="0.35">
      <c r="B83">
        <f>SUM(B81:B82)</f>
        <v>0.45680018802107786</v>
      </c>
      <c r="C83">
        <f t="shared" ref="C83:D83" si="56">SUM(C81:C82)</f>
        <v>0.30433527849111341</v>
      </c>
      <c r="D83">
        <f t="shared" si="56"/>
        <v>0.23886453348780867</v>
      </c>
      <c r="H83">
        <f>SUM(H81:H82)</f>
        <v>456.80018786284023</v>
      </c>
      <c r="I83">
        <f t="shared" ref="I83:J83" si="57">SUM(I81:I82)</f>
        <v>304.33528150346535</v>
      </c>
      <c r="J83">
        <f t="shared" si="57"/>
        <v>238.86453063369444</v>
      </c>
      <c r="K83">
        <f>SUM(H83:J83)</f>
        <v>1000.0000000000001</v>
      </c>
    </row>
    <row r="85" spans="1:11" x14ac:dyDescent="0.35">
      <c r="A85" t="s">
        <v>8</v>
      </c>
      <c r="G85" t="s">
        <v>9</v>
      </c>
    </row>
    <row r="86" spans="1:11" x14ac:dyDescent="0.35">
      <c r="B86" s="1" t="s">
        <v>0</v>
      </c>
      <c r="C86" s="1" t="s">
        <v>1</v>
      </c>
      <c r="D86" s="1" t="s">
        <v>2</v>
      </c>
      <c r="H86" s="1" t="s">
        <v>0</v>
      </c>
      <c r="I86" s="1" t="s">
        <v>1</v>
      </c>
      <c r="J86" s="1" t="s">
        <v>2</v>
      </c>
    </row>
    <row r="87" spans="1:11" x14ac:dyDescent="0.35">
      <c r="A87" t="s">
        <v>5</v>
      </c>
      <c r="B87" s="2">
        <f>H81/$K$11</f>
        <v>0.20112605729702923</v>
      </c>
      <c r="C87" s="3">
        <f t="shared" ref="C87:D88" si="58">I81/$K$11</f>
        <v>0.15451587775704984</v>
      </c>
      <c r="D87" s="4">
        <f t="shared" si="58"/>
        <v>6.8705320899069028E-2</v>
      </c>
      <c r="E87">
        <f>SUM(B87:D87)</f>
        <v>0.42434725595314804</v>
      </c>
      <c r="G87" t="s">
        <v>5</v>
      </c>
      <c r="H87" s="2">
        <f>$B$2+$E$2*B87/E87+$B$4*B87/B89</f>
        <v>201.12605714803095</v>
      </c>
      <c r="I87" s="3">
        <f>$C$2+$E$2*C87/E87+$C$4*C87/C89</f>
        <v>154.5158793612861</v>
      </c>
      <c r="J87" s="4">
        <f>$D$2+$E$2*D87/E87+$D$4*D87/D89</f>
        <v>68.705319813519196</v>
      </c>
      <c r="K87">
        <f>SUM(H87:J87)</f>
        <v>424.34725632283619</v>
      </c>
    </row>
    <row r="88" spans="1:11" x14ac:dyDescent="0.35">
      <c r="A88" t="s">
        <v>6</v>
      </c>
      <c r="B88" s="7">
        <f>H82/$K$11</f>
        <v>0.25567413056581101</v>
      </c>
      <c r="C88" s="8">
        <f t="shared" si="58"/>
        <v>0.1498194037464155</v>
      </c>
      <c r="D88" s="9">
        <f t="shared" si="58"/>
        <v>0.17015920973462542</v>
      </c>
      <c r="E88">
        <f>SUM(B88:D88)</f>
        <v>0.57565274404685196</v>
      </c>
      <c r="G88" t="s">
        <v>6</v>
      </c>
      <c r="H88" s="7">
        <f>$B$3+$E$3*B88/E88+$B$4*B88/B89</f>
        <v>255.67413059226968</v>
      </c>
      <c r="I88" s="8">
        <f>$C$3+$E$3*C88/E88+$C$4*C88/C89</f>
        <v>149.81940301953341</v>
      </c>
      <c r="J88" s="9">
        <f>$D$3+$E$3*D88/E88+$D$4*D88/D89</f>
        <v>170.15921006536064</v>
      </c>
      <c r="K88">
        <f>SUM(H88:J88)</f>
        <v>575.6527436771637</v>
      </c>
    </row>
    <row r="89" spans="1:11" x14ac:dyDescent="0.35">
      <c r="B89">
        <f>SUM(B87:B88)</f>
        <v>0.45680018786284027</v>
      </c>
      <c r="C89">
        <f t="shared" ref="C89:D89" si="59">SUM(C87:C88)</f>
        <v>0.30433528150346534</v>
      </c>
      <c r="D89">
        <f t="shared" si="59"/>
        <v>0.23886453063369445</v>
      </c>
      <c r="H89">
        <f>SUM(H87:H88)</f>
        <v>456.80018774030066</v>
      </c>
      <c r="I89">
        <f t="shared" ref="I89:J89" si="60">SUM(I87:I88)</f>
        <v>304.33528238081954</v>
      </c>
      <c r="J89">
        <f t="shared" si="60"/>
        <v>238.86452987887984</v>
      </c>
      <c r="K89">
        <f>SUM(H89:J89)</f>
        <v>1000</v>
      </c>
    </row>
    <row r="91" spans="1:11" x14ac:dyDescent="0.35">
      <c r="A91" t="s">
        <v>11</v>
      </c>
      <c r="B91" s="10">
        <f>SUMPRODUCT(B2:D3,LN(B87:D88))</f>
        <v>-1368.3537228569019</v>
      </c>
      <c r="D91" t="e">
        <f ca="1">FTEXT(B91)</f>
        <v>#NAME?</v>
      </c>
    </row>
    <row r="92" spans="1:11" x14ac:dyDescent="0.35">
      <c r="A92" t="s">
        <v>12</v>
      </c>
      <c r="B92" s="11">
        <f>SUMPRODUCT(E2:E3,LN(E87:E88))</f>
        <v>-79.621266224787931</v>
      </c>
      <c r="D92" t="e">
        <f ca="1">FTEXT(B92)</f>
        <v>#NAME?</v>
      </c>
    </row>
    <row r="93" spans="1:11" x14ac:dyDescent="0.35">
      <c r="A93" t="s">
        <v>13</v>
      </c>
      <c r="B93" s="11">
        <f>SUMPRODUCT(B4:D4,LN(B89:D89))</f>
        <v>-111.62371466717754</v>
      </c>
      <c r="D93" t="e">
        <f ca="1">FTEXT(B93)</f>
        <v>#NAME?</v>
      </c>
    </row>
    <row r="94" spans="1:11" x14ac:dyDescent="0.35">
      <c r="A94" t="s">
        <v>14</v>
      </c>
      <c r="B94" s="12">
        <f>SUM(B91:B93)</f>
        <v>-1559.5987037488674</v>
      </c>
      <c r="D94" t="e">
        <f ca="1">FTEXT(B94)</f>
        <v>#NAME?</v>
      </c>
    </row>
    <row r="96" spans="1:11" x14ac:dyDescent="0.35">
      <c r="B96" s="1" t="s">
        <v>15</v>
      </c>
      <c r="C96" s="1" t="s">
        <v>16</v>
      </c>
    </row>
    <row r="97" spans="1:8" x14ac:dyDescent="0.35">
      <c r="A97" t="s">
        <v>11</v>
      </c>
      <c r="B97" s="2">
        <f>B91</f>
        <v>-1368.3537228569019</v>
      </c>
      <c r="C97" s="4">
        <f>SUMPRODUCT(B2:D3,LN(O57:Q58))</f>
        <v>-1378.3477789477824</v>
      </c>
      <c r="E97" s="13" t="s">
        <v>17</v>
      </c>
      <c r="F97" s="10">
        <f>2*(B94-C100)</f>
        <v>21.318775156952597</v>
      </c>
      <c r="H97" t="e">
        <f ca="1">FTEXT(F97)</f>
        <v>#NAME?</v>
      </c>
    </row>
    <row r="98" spans="1:8" x14ac:dyDescent="0.35">
      <c r="A98" t="s">
        <v>12</v>
      </c>
      <c r="B98" s="5">
        <f t="shared" ref="B98:B100" si="61">B92</f>
        <v>-79.621266224787931</v>
      </c>
      <c r="C98" s="6">
        <f>SUMPRODUCT(E2:E3,LN(R57:R58))</f>
        <v>-79.949199762841758</v>
      </c>
      <c r="E98" s="13" t="s">
        <v>18</v>
      </c>
      <c r="F98" s="11">
        <f>(COUNTA(B86:D86)-1)*(COUNTA(A87:A88)-1)</f>
        <v>2</v>
      </c>
      <c r="H98" t="e">
        <f ca="1">FTEXT(F98)</f>
        <v>#NAME?</v>
      </c>
    </row>
    <row r="99" spans="1:8" x14ac:dyDescent="0.35">
      <c r="A99" t="s">
        <v>13</v>
      </c>
      <c r="B99" s="5">
        <f t="shared" si="61"/>
        <v>-111.62371466717754</v>
      </c>
      <c r="C99" s="6">
        <f>SUMPRODUCT(B4:D4,LN(O59:Q59))</f>
        <v>-111.96111261671948</v>
      </c>
      <c r="E99" s="13" t="s">
        <v>19</v>
      </c>
      <c r="F99" s="12">
        <f>CHIDIST(F97,F98)</f>
        <v>2.3479389164664934E-5</v>
      </c>
      <c r="H99" s="14" t="s">
        <v>20</v>
      </c>
    </row>
    <row r="100" spans="1:8" x14ac:dyDescent="0.35">
      <c r="A100" t="s">
        <v>14</v>
      </c>
      <c r="B100" s="7">
        <f t="shared" si="61"/>
        <v>-1559.5987037488674</v>
      </c>
      <c r="C100" s="9">
        <f>SUM(C97:C99)</f>
        <v>-1570.2580913273437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Title</vt:lpstr>
      <vt:lpstr>Example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dcterms:created xsi:type="dcterms:W3CDTF">2022-12-31T08:34:24Z</dcterms:created>
  <dcterms:modified xsi:type="dcterms:W3CDTF">2022-12-31T08:36:48Z</dcterms:modified>
</cp:coreProperties>
</file>