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DAD859F-0722-47C4-B324-E3C23F1406EA}" xr6:coauthVersionLast="47" xr6:coauthVersionMax="47" xr10:uidLastSave="{00000000-0000-0000-0000-000000000000}"/>
  <bookViews>
    <workbookView xWindow="-110" yWindow="-110" windowWidth="19420" windowHeight="10300" xr2:uid="{8F462E44-7D2B-45CA-AA21-B85EF6418B7B}"/>
  </bookViews>
  <sheets>
    <sheet name="Title" sheetId="6" r:id="rId1"/>
    <sheet name="Example 1" sheetId="1" r:id="rId2"/>
    <sheet name="Example 1a" sheetId="4" r:id="rId3"/>
    <sheet name="Example 2" sheetId="2" r:id="rId4"/>
    <sheet name="Cochran's Q" sheetId="5" r:id="rId5"/>
    <sheet name="Bowker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 a="1"/>
  <c r="I6" i="3" s="1"/>
  <c r="I3" i="3" a="1"/>
  <c r="I3" i="3" s="1"/>
  <c r="H15" i="5" a="1"/>
  <c r="I15" i="5" s="1"/>
  <c r="E15" i="5" a="1"/>
  <c r="F15" i="5" s="1"/>
  <c r="I7" i="5"/>
  <c r="F7" i="5"/>
  <c r="D13" i="2"/>
  <c r="D12" i="2"/>
  <c r="D11" i="2"/>
  <c r="D10" i="2"/>
  <c r="D9" i="2"/>
  <c r="D8" i="2"/>
  <c r="D6" i="2"/>
  <c r="D13" i="4" a="1"/>
  <c r="D13" i="4" s="1"/>
  <c r="D12" i="4" a="1"/>
  <c r="D12" i="4" s="1"/>
  <c r="D10" i="4" a="1"/>
  <c r="D10" i="4" s="1"/>
  <c r="D9" i="4" a="1"/>
  <c r="D9" i="4" s="1"/>
  <c r="D8" i="4" a="1"/>
  <c r="D8" i="4" s="1"/>
  <c r="D6" i="4" a="1"/>
  <c r="D6" i="4" s="1"/>
  <c r="J36" i="1" a="1"/>
  <c r="J36" i="1" s="1"/>
  <c r="J35" i="1" a="1"/>
  <c r="J35" i="1" s="1"/>
  <c r="J34" i="1" a="1"/>
  <c r="J34" i="1" s="1"/>
  <c r="J33" i="1" a="1"/>
  <c r="J33" i="1" s="1"/>
  <c r="J26" i="1" a="1"/>
  <c r="J26" i="1" s="1"/>
  <c r="J25" i="1" a="1"/>
  <c r="J25" i="1" s="1"/>
  <c r="J24" i="1" a="1"/>
  <c r="J24" i="1" s="1"/>
  <c r="J23" i="1" a="1"/>
  <c r="J23" i="1" s="1"/>
  <c r="J16" i="1" a="1"/>
  <c r="J16" i="1" s="1"/>
  <c r="J15" i="1" a="1"/>
  <c r="J15" i="1" s="1"/>
  <c r="J13" i="1" a="1"/>
  <c r="J13" i="1" s="1"/>
  <c r="J12" i="1" a="1"/>
  <c r="J12" i="1" s="1"/>
  <c r="J11" i="1" a="1"/>
  <c r="J11" i="1" s="1"/>
  <c r="J7" i="1" a="1"/>
  <c r="J7" i="1" s="1"/>
  <c r="J6" i="1" a="1"/>
  <c r="J6" i="1" s="1"/>
  <c r="J4" i="1" a="1"/>
  <c r="J4" i="1" s="1"/>
  <c r="J3" i="1" a="1"/>
  <c r="J3" i="1" s="1"/>
  <c r="J2" i="1" a="1"/>
  <c r="J2" i="1" s="1"/>
  <c r="I5" i="3"/>
  <c r="I4" i="3"/>
  <c r="I14" i="5"/>
  <c r="H14" i="5"/>
  <c r="F14" i="5"/>
  <c r="E14" i="5"/>
  <c r="I8" i="5"/>
  <c r="F8" i="5"/>
  <c r="C8" i="5"/>
  <c r="F5" i="3"/>
  <c r="F6" i="3"/>
  <c r="F7" i="3"/>
  <c r="D7" i="3"/>
  <c r="E7" i="3"/>
  <c r="C3" i="3" a="1"/>
  <c r="C3" i="3" s="1"/>
  <c r="C7" i="3"/>
  <c r="F4" i="3"/>
  <c r="B12" i="2"/>
  <c r="B13" i="2" s="1"/>
  <c r="B9" i="2"/>
  <c r="B10" i="2" s="1"/>
  <c r="B6" i="2"/>
  <c r="B8" i="2" s="1"/>
  <c r="B12" i="4"/>
  <c r="B13" i="4" s="1"/>
  <c r="B9" i="4"/>
  <c r="B6" i="4"/>
  <c r="B10" i="4" s="1"/>
  <c r="E15" i="5" l="1"/>
  <c r="H15" i="5"/>
  <c r="I9" i="5"/>
  <c r="I10" i="5" s="1"/>
  <c r="F9" i="5"/>
  <c r="F10" i="5" s="1"/>
  <c r="B8" i="4"/>
  <c r="H35" i="1" l="1"/>
  <c r="H34" i="1"/>
  <c r="H23" i="1"/>
  <c r="H11" i="1"/>
  <c r="H13" i="1" s="1"/>
  <c r="H15" i="1"/>
  <c r="H16" i="1" s="1"/>
  <c r="H6" i="1"/>
  <c r="H7" i="1" s="1"/>
  <c r="H2" i="1"/>
  <c r="H4" i="1"/>
  <c r="D6" i="1"/>
  <c r="C6" i="1"/>
  <c r="E5" i="1"/>
  <c r="E4" i="1"/>
  <c r="E6" i="1" s="1"/>
  <c r="H33" i="1" s="1"/>
  <c r="H36" i="1" s="1"/>
  <c r="H24" i="1" l="1"/>
  <c r="H25" i="1" s="1"/>
  <c r="H2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<sst xmlns="http://schemas.openxmlformats.org/spreadsheetml/2006/main" count="87" uniqueCount="45">
  <si>
    <t>Before</t>
  </si>
  <si>
    <t>Pro</t>
  </si>
  <si>
    <t>Con</t>
  </si>
  <si>
    <t>After</t>
  </si>
  <si>
    <t>χ2</t>
  </si>
  <si>
    <t>p-value</t>
  </si>
  <si>
    <t>df</t>
  </si>
  <si>
    <t>z</t>
  </si>
  <si>
    <t>Corrected version</t>
  </si>
  <si>
    <t>Power</t>
  </si>
  <si>
    <t>p</t>
  </si>
  <si>
    <t>α</t>
  </si>
  <si>
    <t>ψ</t>
  </si>
  <si>
    <t>z_α</t>
  </si>
  <si>
    <r>
      <t>z_</t>
    </r>
    <r>
      <rPr>
        <sz val="11"/>
        <color theme="1"/>
        <rFont val="Calibri"/>
        <family val="2"/>
      </rPr>
      <t>β</t>
    </r>
  </si>
  <si>
    <t>n</t>
  </si>
  <si>
    <r>
      <t>1-</t>
    </r>
    <r>
      <rPr>
        <sz val="11"/>
        <color theme="1"/>
        <rFont val="Calibri"/>
        <family val="2"/>
      </rPr>
      <t>β</t>
    </r>
  </si>
  <si>
    <t>Sample Size</t>
  </si>
  <si>
    <t>McNemar Test</t>
  </si>
  <si>
    <t>Change Pro to Con</t>
  </si>
  <si>
    <t>Change Con to Pro</t>
  </si>
  <si>
    <t>alpha</t>
  </si>
  <si>
    <t>χ2-crit</t>
  </si>
  <si>
    <t>sig</t>
  </si>
  <si>
    <t>binomial</t>
  </si>
  <si>
    <t>Wife Pro, Man Con</t>
  </si>
  <si>
    <t>Man Pro Wife Con</t>
  </si>
  <si>
    <t>Father</t>
  </si>
  <si>
    <t>Jewish</t>
  </si>
  <si>
    <t>Protestant</t>
  </si>
  <si>
    <t>Catholic</t>
  </si>
  <si>
    <t xml:space="preserve">     Son</t>
  </si>
  <si>
    <t>Continuity Factor</t>
  </si>
  <si>
    <t>No Continuity Factor</t>
  </si>
  <si>
    <t>Freq</t>
  </si>
  <si>
    <t>Cochran's Q Test</t>
  </si>
  <si>
    <t>Alpha</t>
  </si>
  <si>
    <t>Q-stat</t>
  </si>
  <si>
    <t>Group percentages</t>
  </si>
  <si>
    <t>r</t>
  </si>
  <si>
    <t>Example 24.26 from Zar's book</t>
  </si>
  <si>
    <t>Real Statistics Using Excel</t>
  </si>
  <si>
    <t>Updated</t>
  </si>
  <si>
    <t>Copyright © 2013 - 2022 Charles Zaiontz</t>
  </si>
  <si>
    <t>McNemar's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</si>
</sst>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Cambria"/>
      <family val="1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textRotation="90"/>
    </xf>
    <xf numFmtId="0" fontId="3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0" xfId="0" quotePrefix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1656-86E8-44FB-8A4C-7C13EB8EC71A}">
  <sheetPr codeName="Sheet6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41</v>
      </c>
    </row>
    <row r="2" spans="1:2" x14ac:dyDescent="0.35">
      <c r="A2" t="s">
        <v>44</v>
      </c>
    </row>
    <row r="4" spans="1:2" x14ac:dyDescent="0.35">
      <c r="A4" t="s">
        <v>42</v>
      </c>
      <c r="B4" s="29">
        <v>44921</v>
      </c>
    </row>
    <row r="6" spans="1:2" x14ac:dyDescent="0.35">
      <c r="A6" s="30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CC803-1D3D-4213-8013-209A02EDE5D7}">
  <sheetPr codeName="Sheet1"/>
  <dimension ref="A2:J36"/>
  <sheetViews>
    <sheetView workbookViewId="0"/>
  </sheetViews>
  <sheetFormatPr defaultRowHeight="14.5" x14ac:dyDescent="0.35"/>
  <cols>
    <col min="1" max="2" width="4.6328125" customWidth="1"/>
    <col min="3" max="4" width="6.6328125" customWidth="1"/>
    <col min="5" max="5" width="4.6328125" customWidth="1"/>
    <col min="7" max="7" width="7.1796875" customWidth="1"/>
    <col min="9" max="9" width="3.453125" customWidth="1"/>
    <col min="10" max="10" width="25.7265625" customWidth="1"/>
  </cols>
  <sheetData>
    <row r="2" spans="1:10" x14ac:dyDescent="0.35">
      <c r="C2" s="7" t="s">
        <v>0</v>
      </c>
      <c r="D2" s="7"/>
      <c r="G2" s="9" t="s">
        <v>4</v>
      </c>
      <c r="H2" s="10">
        <f>(C5-D4)^2/(C5+D4)</f>
        <v>1.4705882352941178</v>
      </c>
      <c r="J2" t="e" cm="1">
        <f t="array" aca="1" ref="J2" ca="1">FTEXT(H2)</f>
        <v>#NAME?</v>
      </c>
    </row>
    <row r="3" spans="1:10" x14ac:dyDescent="0.35">
      <c r="C3" s="1" t="s">
        <v>1</v>
      </c>
      <c r="D3" s="1" t="s">
        <v>2</v>
      </c>
      <c r="G3" t="s">
        <v>6</v>
      </c>
      <c r="H3" s="11">
        <v>1</v>
      </c>
      <c r="J3" t="e" cm="1">
        <f t="array" aca="1" ref="J3" ca="1">FTEXT(H3)</f>
        <v>#NAME?</v>
      </c>
    </row>
    <row r="4" spans="1:10" ht="14.5" customHeight="1" x14ac:dyDescent="0.35">
      <c r="A4" s="8" t="s">
        <v>3</v>
      </c>
      <c r="B4" t="s">
        <v>1</v>
      </c>
      <c r="C4" s="3">
        <v>24</v>
      </c>
      <c r="D4" s="4">
        <v>11</v>
      </c>
      <c r="E4">
        <f>SUM(C4:D4)</f>
        <v>35</v>
      </c>
      <c r="G4" t="s">
        <v>5</v>
      </c>
      <c r="H4" s="12">
        <f>_xlfn.CHISQ.DIST.RT(H2,H3)</f>
        <v>0.22525290636065315</v>
      </c>
      <c r="J4" t="e" cm="1">
        <f t="array" aca="1" ref="J4" ca="1">FTEXT(H4)</f>
        <v>#NAME?</v>
      </c>
    </row>
    <row r="5" spans="1:10" x14ac:dyDescent="0.35">
      <c r="A5" s="8"/>
      <c r="B5" t="s">
        <v>2</v>
      </c>
      <c r="C5" s="5">
        <v>6</v>
      </c>
      <c r="D5" s="6">
        <v>59</v>
      </c>
      <c r="E5">
        <f>SUM(C5:D5)</f>
        <v>65</v>
      </c>
    </row>
    <row r="6" spans="1:10" x14ac:dyDescent="0.35">
      <c r="C6" s="1">
        <f>SUM(C4:C5)</f>
        <v>30</v>
      </c>
      <c r="D6" s="1">
        <f t="shared" ref="D6:E6" si="0">SUM(D4:D5)</f>
        <v>70</v>
      </c>
      <c r="E6">
        <f t="shared" si="0"/>
        <v>100</v>
      </c>
      <c r="G6" t="s">
        <v>7</v>
      </c>
      <c r="H6" s="10">
        <f>ABS(C5-D4)/SQRT(C5+D4)</f>
        <v>1.212678125181665</v>
      </c>
      <c r="J6" t="e" cm="1">
        <f t="array" aca="1" ref="J6" ca="1">FTEXT(H6)</f>
        <v>#NAME?</v>
      </c>
    </row>
    <row r="7" spans="1:10" x14ac:dyDescent="0.35">
      <c r="G7" t="s">
        <v>5</v>
      </c>
      <c r="H7" s="12">
        <f>2*_xlfn.NORM.S.DIST(-H6,TRUE)</f>
        <v>0.22525290636065309</v>
      </c>
      <c r="J7" t="e" cm="1">
        <f t="array" aca="1" ref="J7" ca="1">FTEXT(H7)</f>
        <v>#NAME?</v>
      </c>
    </row>
    <row r="9" spans="1:10" x14ac:dyDescent="0.35">
      <c r="G9" t="s">
        <v>8</v>
      </c>
    </row>
    <row r="10" spans="1:10" ht="15" x14ac:dyDescent="0.35">
      <c r="C10" s="2"/>
    </row>
    <row r="11" spans="1:10" x14ac:dyDescent="0.35">
      <c r="G11" s="9" t="s">
        <v>4</v>
      </c>
      <c r="H11" s="10">
        <f>((ABS(C5-D4)-1)^2)/(C5+D4)</f>
        <v>0.94117647058823528</v>
      </c>
      <c r="J11" t="e" cm="1">
        <f t="array" aca="1" ref="J11" ca="1">FTEXT(H11)</f>
        <v>#NAME?</v>
      </c>
    </row>
    <row r="12" spans="1:10" x14ac:dyDescent="0.35">
      <c r="G12" t="s">
        <v>6</v>
      </c>
      <c r="H12" s="11">
        <v>1</v>
      </c>
      <c r="J12" t="e" cm="1">
        <f t="array" aca="1" ref="J12" ca="1">FTEXT(H12)</f>
        <v>#NAME?</v>
      </c>
    </row>
    <row r="13" spans="1:10" x14ac:dyDescent="0.35">
      <c r="G13" t="s">
        <v>5</v>
      </c>
      <c r="H13" s="12">
        <f>_xlfn.CHISQ.DIST.RT(H11,H12)</f>
        <v>0.33197546708273684</v>
      </c>
      <c r="J13" t="e" cm="1">
        <f t="array" aca="1" ref="J13" ca="1">FTEXT(H13)</f>
        <v>#NAME?</v>
      </c>
    </row>
    <row r="15" spans="1:10" x14ac:dyDescent="0.35">
      <c r="G15" t="s">
        <v>7</v>
      </c>
      <c r="H15" s="10">
        <f>(ABS(C5-D4)-1)/SQRT(C5+D4)</f>
        <v>0.97014250014533188</v>
      </c>
      <c r="J15" t="e" cm="1">
        <f t="array" aca="1" ref="J15" ca="1">FTEXT(H15)</f>
        <v>#NAME?</v>
      </c>
    </row>
    <row r="16" spans="1:10" x14ac:dyDescent="0.35">
      <c r="G16" t="s">
        <v>5</v>
      </c>
      <c r="H16" s="12">
        <f>2*_xlfn.NORM.S.DIST(-H15,TRUE)</f>
        <v>0.33197546708273684</v>
      </c>
      <c r="J16" t="e" cm="1">
        <f t="array" aca="1" ref="J16" ca="1">FTEXT(H16)</f>
        <v>#NAME?</v>
      </c>
    </row>
    <row r="18" spans="7:10" x14ac:dyDescent="0.35">
      <c r="G18" t="s">
        <v>9</v>
      </c>
    </row>
    <row r="20" spans="7:10" x14ac:dyDescent="0.35">
      <c r="G20" s="9" t="s">
        <v>11</v>
      </c>
      <c r="H20">
        <v>0.05</v>
      </c>
    </row>
    <row r="21" spans="7:10" x14ac:dyDescent="0.35">
      <c r="G21" s="9" t="s">
        <v>12</v>
      </c>
      <c r="H21">
        <v>2</v>
      </c>
    </row>
    <row r="22" spans="7:10" x14ac:dyDescent="0.35">
      <c r="G22" s="9" t="s">
        <v>15</v>
      </c>
      <c r="H22">
        <v>500</v>
      </c>
    </row>
    <row r="23" spans="7:10" x14ac:dyDescent="0.35">
      <c r="G23" s="9" t="s">
        <v>13</v>
      </c>
      <c r="H23">
        <f>_xlfn.NORM.S.INV(1-H20/2)</f>
        <v>1.9599639845400536</v>
      </c>
      <c r="J23" t="e" cm="1">
        <f t="array" aca="1" ref="J23" ca="1">FTEXT(H23)</f>
        <v>#NAME?</v>
      </c>
    </row>
    <row r="24" spans="7:10" x14ac:dyDescent="0.35">
      <c r="G24" t="s">
        <v>10</v>
      </c>
      <c r="H24">
        <f>MIN(C5/E6,D4/E6)</f>
        <v>0.06</v>
      </c>
      <c r="J24" t="e" cm="1">
        <f t="array" aca="1" ref="J24" ca="1">FTEXT(H24)</f>
        <v>#NAME?</v>
      </c>
    </row>
    <row r="25" spans="7:10" x14ac:dyDescent="0.35">
      <c r="G25" t="s">
        <v>14</v>
      </c>
      <c r="H25">
        <f>(SQRT(H24*H22)*(H21-1)-H23*SQRT(H21+1))/SQRT(H21+1-H24*(H21-1)^2)</f>
        <v>1.2145202187858748</v>
      </c>
      <c r="J25" t="e" cm="1">
        <f t="array" aca="1" ref="J25" ca="1">FTEXT(H25)</f>
        <v>#NAME?</v>
      </c>
    </row>
    <row r="26" spans="7:10" x14ac:dyDescent="0.35">
      <c r="G26" t="s">
        <v>16</v>
      </c>
      <c r="H26">
        <f>_xlfn.NORM.S.DIST(H25,TRUE)</f>
        <v>0.88772543311214791</v>
      </c>
      <c r="J26" t="e" cm="1">
        <f t="array" aca="1" ref="J26" ca="1">FTEXT(H26)</f>
        <v>#NAME?</v>
      </c>
    </row>
    <row r="28" spans="7:10" x14ac:dyDescent="0.35">
      <c r="G28" t="s">
        <v>17</v>
      </c>
    </row>
    <row r="30" spans="7:10" x14ac:dyDescent="0.35">
      <c r="G30" s="9" t="s">
        <v>11</v>
      </c>
      <c r="H30">
        <v>0.05</v>
      </c>
    </row>
    <row r="31" spans="7:10" x14ac:dyDescent="0.35">
      <c r="G31" t="s">
        <v>16</v>
      </c>
      <c r="H31">
        <v>0.95</v>
      </c>
    </row>
    <row r="32" spans="7:10" x14ac:dyDescent="0.35">
      <c r="G32" s="9" t="s">
        <v>12</v>
      </c>
      <c r="H32">
        <v>2</v>
      </c>
    </row>
    <row r="33" spans="7:10" x14ac:dyDescent="0.35">
      <c r="G33" s="9" t="s">
        <v>10</v>
      </c>
      <c r="H33">
        <f>MIN(C5/E6,D4/E6)</f>
        <v>0.06</v>
      </c>
      <c r="J33" t="e" cm="1">
        <f t="array" aca="1" ref="J33" ca="1">FTEXT(H33)</f>
        <v>#NAME?</v>
      </c>
    </row>
    <row r="34" spans="7:10" x14ac:dyDescent="0.35">
      <c r="G34" s="9" t="s">
        <v>13</v>
      </c>
      <c r="H34">
        <f>_xlfn.NORM.S.INV(1-H30/2)</f>
        <v>1.9599639845400536</v>
      </c>
      <c r="J34" t="e" cm="1">
        <f t="array" aca="1" ref="J34" ca="1">FTEXT(H34)</f>
        <v>#NAME?</v>
      </c>
    </row>
    <row r="35" spans="7:10" x14ac:dyDescent="0.35">
      <c r="G35" t="s">
        <v>14</v>
      </c>
      <c r="H35">
        <f>_xlfn.NORM.S.INV(H31)</f>
        <v>1.6448536269514715</v>
      </c>
      <c r="J35" t="e" cm="1">
        <f t="array" aca="1" ref="J35" ca="1">FTEXT(H35)</f>
        <v>#NAME?</v>
      </c>
    </row>
    <row r="36" spans="7:10" x14ac:dyDescent="0.35">
      <c r="G36" t="s">
        <v>15</v>
      </c>
      <c r="H36">
        <f>(H34*SQRT(H32+1)+H35*SQRT(H32+1-H33*(H32-1)^2))^2/(H33*(H32-1)^2)</f>
        <v>643.78982077762873</v>
      </c>
      <c r="J36" t="e" cm="1">
        <f t="array" aca="1" ref="J36" ca="1">FTEXT(H36)</f>
        <v>#NAME?</v>
      </c>
    </row>
  </sheetData>
  <mergeCells count="2">
    <mergeCell ref="C2:D2"/>
    <mergeCell ref="A4:A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20B5C-7914-40F2-B2E0-D6819C57000C}">
  <sheetPr codeName="Sheet4"/>
  <dimension ref="A1:D13"/>
  <sheetViews>
    <sheetView workbookViewId="0"/>
  </sheetViews>
  <sheetFormatPr defaultRowHeight="14.5" x14ac:dyDescent="0.35"/>
  <cols>
    <col min="1" max="1" width="17" customWidth="1"/>
    <col min="2" max="2" width="9.1796875" customWidth="1"/>
    <col min="3" max="3" width="3" customWidth="1"/>
    <col min="4" max="4" width="31.54296875" customWidth="1"/>
  </cols>
  <sheetData>
    <row r="1" spans="1:4" x14ac:dyDescent="0.35">
      <c r="A1" s="13" t="s">
        <v>18</v>
      </c>
    </row>
    <row r="3" spans="1:4" x14ac:dyDescent="0.35">
      <c r="A3" t="s">
        <v>19</v>
      </c>
      <c r="B3" s="10">
        <v>6</v>
      </c>
    </row>
    <row r="4" spans="1:4" x14ac:dyDescent="0.35">
      <c r="A4" t="s">
        <v>20</v>
      </c>
      <c r="B4" s="12">
        <v>11</v>
      </c>
    </row>
    <row r="6" spans="1:4" x14ac:dyDescent="0.35">
      <c r="A6" s="9" t="s">
        <v>4</v>
      </c>
      <c r="B6" s="10">
        <f>(ABS(B4-B3)-1)^2/(B3+B4)</f>
        <v>0.94117647058823528</v>
      </c>
      <c r="D6" s="14" t="e" cm="1">
        <f t="array" aca="1" ref="D6" ca="1">FTEXT(B6)</f>
        <v>#NAME?</v>
      </c>
    </row>
    <row r="7" spans="1:4" x14ac:dyDescent="0.35">
      <c r="A7" s="9" t="s">
        <v>21</v>
      </c>
      <c r="B7" s="11">
        <v>0.05</v>
      </c>
      <c r="D7" s="14"/>
    </row>
    <row r="8" spans="1:4" x14ac:dyDescent="0.35">
      <c r="A8" s="9" t="s">
        <v>5</v>
      </c>
      <c r="B8" s="11">
        <f>_xlfn.CHISQ.DIST.RT(B6,1)</f>
        <v>0.33197546708273684</v>
      </c>
      <c r="D8" s="14" t="e" cm="1">
        <f t="array" aca="1" ref="D8" ca="1">FTEXT(B8)</f>
        <v>#NAME?</v>
      </c>
    </row>
    <row r="9" spans="1:4" x14ac:dyDescent="0.35">
      <c r="A9" t="s">
        <v>22</v>
      </c>
      <c r="B9" s="11">
        <f>_xlfn.CHISQ.INV.RT(B7,1)</f>
        <v>3.8414588206941236</v>
      </c>
      <c r="D9" s="14" t="e" cm="1">
        <f t="array" aca="1" ref="D9" ca="1">FTEXT(B9)</f>
        <v>#NAME?</v>
      </c>
    </row>
    <row r="10" spans="1:4" x14ac:dyDescent="0.35">
      <c r="A10" t="s">
        <v>23</v>
      </c>
      <c r="B10" s="15" t="str">
        <f>IF(B6&lt;B9,"no","yes")</f>
        <v>no</v>
      </c>
      <c r="D10" s="14" t="e" cm="1">
        <f t="array" aca="1" ref="D10" ca="1">FTEXT(B10)</f>
        <v>#NAME?</v>
      </c>
    </row>
    <row r="11" spans="1:4" x14ac:dyDescent="0.35">
      <c r="D11" s="14"/>
    </row>
    <row r="12" spans="1:4" x14ac:dyDescent="0.35">
      <c r="A12" t="s">
        <v>24</v>
      </c>
      <c r="B12" s="10">
        <f>2*_xlfn.BINOM.DIST(B3,B3+B4,0.5,TRUE)</f>
        <v>0.33230590820312506</v>
      </c>
      <c r="D12" s="14" t="e" cm="1">
        <f t="array" aca="1" ref="D12" ca="1">FTEXT(B12)</f>
        <v>#NAME?</v>
      </c>
    </row>
    <row r="13" spans="1:4" x14ac:dyDescent="0.35">
      <c r="A13" t="s">
        <v>23</v>
      </c>
      <c r="B13" s="15" t="str">
        <f>IF(B12&lt;0.05,"yes","no")</f>
        <v>no</v>
      </c>
      <c r="D13" s="14" t="e" cm="1">
        <f t="array" aca="1" ref="D13" ca="1">FTEXT(B13)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C89A8-9EE1-4B1F-A16B-48260B3BC73E}">
  <sheetPr codeName="Sheet2"/>
  <dimension ref="A1:D13"/>
  <sheetViews>
    <sheetView workbookViewId="0"/>
  </sheetViews>
  <sheetFormatPr defaultRowHeight="14.5" x14ac:dyDescent="0.35"/>
  <cols>
    <col min="1" max="1" width="17" customWidth="1"/>
    <col min="2" max="2" width="9.7265625" customWidth="1"/>
    <col min="3" max="3" width="3" customWidth="1"/>
    <col min="4" max="4" width="38.7265625" customWidth="1"/>
  </cols>
  <sheetData>
    <row r="1" spans="1:4" x14ac:dyDescent="0.35">
      <c r="A1" s="13" t="s">
        <v>18</v>
      </c>
    </row>
    <row r="3" spans="1:4" x14ac:dyDescent="0.35">
      <c r="A3" t="s">
        <v>25</v>
      </c>
      <c r="B3" s="10">
        <v>115</v>
      </c>
    </row>
    <row r="4" spans="1:4" x14ac:dyDescent="0.35">
      <c r="A4" t="s">
        <v>26</v>
      </c>
      <c r="B4" s="12">
        <v>73</v>
      </c>
    </row>
    <row r="6" spans="1:4" x14ac:dyDescent="0.35">
      <c r="A6" s="9" t="s">
        <v>4</v>
      </c>
      <c r="B6" s="10">
        <f>(ABS(B4-B3)-1)^2/(B3+B4)</f>
        <v>8.9414893617021285</v>
      </c>
      <c r="D6" s="14" t="e">
        <f ca="1">FTEXT(B6)</f>
        <v>#NAME?</v>
      </c>
    </row>
    <row r="7" spans="1:4" x14ac:dyDescent="0.35">
      <c r="A7" s="9" t="s">
        <v>21</v>
      </c>
      <c r="B7" s="11">
        <v>0.05</v>
      </c>
      <c r="D7" s="14"/>
    </row>
    <row r="8" spans="1:4" x14ac:dyDescent="0.35">
      <c r="A8" s="9" t="s">
        <v>5</v>
      </c>
      <c r="B8" s="11">
        <f>_xlfn.CHISQ.DIST.RT(B6,1)</f>
        <v>2.787653335338292E-3</v>
      </c>
      <c r="D8" s="14" t="e">
        <f ca="1">FTEXT(B8)</f>
        <v>#NAME?</v>
      </c>
    </row>
    <row r="9" spans="1:4" x14ac:dyDescent="0.35">
      <c r="A9" t="s">
        <v>22</v>
      </c>
      <c r="B9" s="11">
        <f>_xlfn.CHISQ.INV.RT(B7,1)</f>
        <v>3.8414588206941236</v>
      </c>
      <c r="D9" s="14" t="e">
        <f ca="1">FTEXT(B9)</f>
        <v>#NAME?</v>
      </c>
    </row>
    <row r="10" spans="1:4" x14ac:dyDescent="0.35">
      <c r="A10" t="s">
        <v>23</v>
      </c>
      <c r="B10" s="15" t="str">
        <f>IF(B6&lt;B9,"no","yes")</f>
        <v>yes</v>
      </c>
      <c r="D10" s="14" t="e">
        <f ca="1">FTEXT(B10)</f>
        <v>#NAME?</v>
      </c>
    </row>
    <row r="11" spans="1:4" x14ac:dyDescent="0.35">
      <c r="D11" s="14" t="e">
        <f ca="1">FTEXT(B11)</f>
        <v>#NAME?</v>
      </c>
    </row>
    <row r="12" spans="1:4" x14ac:dyDescent="0.35">
      <c r="A12" t="s">
        <v>24</v>
      </c>
      <c r="B12" s="10">
        <f>2*_xlfn.BINOM.DIST(MIN(B3,B4),B3+B4,0.5,TRUE)</f>
        <v>2.6914770025668611E-3</v>
      </c>
      <c r="D12" s="14" t="e">
        <f ca="1">FTEXT(B12)</f>
        <v>#NAME?</v>
      </c>
    </row>
    <row r="13" spans="1:4" x14ac:dyDescent="0.35">
      <c r="A13" t="s">
        <v>23</v>
      </c>
      <c r="B13" s="15" t="str">
        <f>IF(B12&lt;0.05,"yes","no")</f>
        <v>yes</v>
      </c>
      <c r="D13" s="14" t="e">
        <f ca="1">FTEXT(B13)</f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5749-40F8-4746-9E98-951DE4B4B9FB}">
  <sheetPr codeName="Sheet5"/>
  <dimension ref="A1:I15"/>
  <sheetViews>
    <sheetView workbookViewId="0"/>
  </sheetViews>
  <sheetFormatPr defaultRowHeight="14.5" x14ac:dyDescent="0.35"/>
  <sheetData>
    <row r="1" spans="1:9" x14ac:dyDescent="0.35">
      <c r="A1" s="13" t="s">
        <v>18</v>
      </c>
      <c r="E1" t="s">
        <v>32</v>
      </c>
      <c r="H1" t="s">
        <v>33</v>
      </c>
    </row>
    <row r="3" spans="1:9" x14ac:dyDescent="0.35">
      <c r="A3" s="21" t="s">
        <v>0</v>
      </c>
      <c r="B3" s="21" t="s">
        <v>3</v>
      </c>
      <c r="C3" s="21" t="s">
        <v>34</v>
      </c>
      <c r="E3" t="s">
        <v>35</v>
      </c>
      <c r="H3" t="s">
        <v>35</v>
      </c>
    </row>
    <row r="4" spans="1:9" x14ac:dyDescent="0.35">
      <c r="A4" s="1">
        <v>0</v>
      </c>
      <c r="B4" s="1">
        <v>0</v>
      </c>
      <c r="C4" s="1">
        <v>24</v>
      </c>
    </row>
    <row r="5" spans="1:9" x14ac:dyDescent="0.35">
      <c r="A5" s="1">
        <v>0</v>
      </c>
      <c r="B5" s="1">
        <v>1</v>
      </c>
      <c r="C5" s="1">
        <v>11</v>
      </c>
      <c r="E5" t="s">
        <v>36</v>
      </c>
      <c r="F5" s="22">
        <v>0.05</v>
      </c>
      <c r="H5" t="s">
        <v>36</v>
      </c>
      <c r="I5" s="22">
        <v>0.05</v>
      </c>
    </row>
    <row r="6" spans="1:9" x14ac:dyDescent="0.35">
      <c r="A6" s="1">
        <v>1</v>
      </c>
      <c r="B6" s="1">
        <v>0</v>
      </c>
      <c r="C6" s="1">
        <v>6</v>
      </c>
    </row>
    <row r="7" spans="1:9" x14ac:dyDescent="0.35">
      <c r="A7" s="17">
        <v>1</v>
      </c>
      <c r="B7" s="17">
        <v>1</v>
      </c>
      <c r="C7" s="17">
        <v>59</v>
      </c>
      <c r="E7" t="s">
        <v>37</v>
      </c>
      <c r="F7" s="23" t="e">
        <f ca="1">COCHRAN(A4:C7)</f>
        <v>#NAME?</v>
      </c>
      <c r="H7" t="s">
        <v>37</v>
      </c>
      <c r="I7" s="23" t="e">
        <f ca="1">COCHRAN(A4:C7,,FALSE)</f>
        <v>#NAME?</v>
      </c>
    </row>
    <row r="8" spans="1:9" x14ac:dyDescent="0.35">
      <c r="C8" s="1">
        <f>SUM(C4:C7)</f>
        <v>100</v>
      </c>
      <c r="E8" t="s">
        <v>6</v>
      </c>
      <c r="F8" s="24">
        <f>COUNT(A4:C4)-2</f>
        <v>1</v>
      </c>
      <c r="H8" t="s">
        <v>6</v>
      </c>
      <c r="I8" s="24">
        <f>COUNT(A4:C4)-2</f>
        <v>1</v>
      </c>
    </row>
    <row r="9" spans="1:9" x14ac:dyDescent="0.35">
      <c r="E9" t="s">
        <v>5</v>
      </c>
      <c r="F9" s="24" t="e">
        <f ca="1">CHIDIST(F7,F8)</f>
        <v>#NAME?</v>
      </c>
      <c r="H9" t="s">
        <v>5</v>
      </c>
      <c r="I9" s="24" t="e">
        <f ca="1">CHIDIST(I7,I8)</f>
        <v>#NAME?</v>
      </c>
    </row>
    <row r="10" spans="1:9" x14ac:dyDescent="0.35">
      <c r="E10" t="s">
        <v>23</v>
      </c>
      <c r="F10" s="25" t="e">
        <f ca="1">IF(F9&lt;F5,"yes","no")</f>
        <v>#NAME?</v>
      </c>
      <c r="H10" t="s">
        <v>23</v>
      </c>
      <c r="I10" s="25" t="e">
        <f ca="1">IF(I9&lt;I5,"yes","no")</f>
        <v>#NAME?</v>
      </c>
    </row>
    <row r="12" spans="1:9" x14ac:dyDescent="0.35">
      <c r="E12" t="s">
        <v>38</v>
      </c>
      <c r="H12" t="s">
        <v>38</v>
      </c>
    </row>
    <row r="14" spans="1:9" x14ac:dyDescent="0.35">
      <c r="E14" t="str">
        <f>A3</f>
        <v>Before</v>
      </c>
      <c r="F14" t="str">
        <f>B3</f>
        <v>After</v>
      </c>
      <c r="H14" t="str">
        <f>A3</f>
        <v>Before</v>
      </c>
      <c r="I14" t="str">
        <f>B3</f>
        <v>After</v>
      </c>
    </row>
    <row r="15" spans="1:9" x14ac:dyDescent="0.35">
      <c r="E15" s="26" t="e">
        <f t="array" aca="1" ref="E15:F15" ca="1">QRATIO(A4:C7)</f>
        <v>#NAME?</v>
      </c>
      <c r="F15" s="27" t="e">
        <f ca="1"/>
        <v>#NAME?</v>
      </c>
      <c r="H15" s="26" t="e">
        <f t="array" aca="1" ref="H15:I15" ca="1">QRATIO(A4:C7)</f>
        <v>#NAME?</v>
      </c>
      <c r="I15" s="27" t="e">
        <f ca="1"/>
        <v>#NAME?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DEC9-D9EF-4236-93F9-2EF8556E6B20}">
  <sheetPr codeName="Sheet3"/>
  <dimension ref="A2:I11"/>
  <sheetViews>
    <sheetView workbookViewId="0"/>
  </sheetViews>
  <sheetFormatPr defaultRowHeight="14.5" x14ac:dyDescent="0.35"/>
  <cols>
    <col min="1" max="1" width="4.6328125" customWidth="1"/>
    <col min="2" max="2" width="9.54296875" customWidth="1"/>
    <col min="3" max="5" width="8.7265625" customWidth="1"/>
    <col min="6" max="6" width="5.54296875" customWidth="1"/>
  </cols>
  <sheetData>
    <row r="2" spans="1:9" x14ac:dyDescent="0.35">
      <c r="C2" s="7" t="s">
        <v>27</v>
      </c>
      <c r="D2" s="7"/>
      <c r="E2" s="7"/>
    </row>
    <row r="3" spans="1:9" x14ac:dyDescent="0.35">
      <c r="C3" s="1" t="str" cm="1">
        <f t="array" ref="C3:E3">TRANSPOSE(B4:B6)</f>
        <v>Protestant</v>
      </c>
      <c r="D3" s="1" t="str">
        <v>Catholic</v>
      </c>
      <c r="E3" s="1" t="str">
        <v>Jewish</v>
      </c>
      <c r="H3" s="9" t="s">
        <v>4</v>
      </c>
      <c r="I3" s="28" t="e" cm="1">
        <f t="array" aca="1" ref="I3" ca="1">BOWKER(C4:E6)</f>
        <v>#NAME?</v>
      </c>
    </row>
    <row r="4" spans="1:9" ht="14.5" customHeight="1" x14ac:dyDescent="0.35">
      <c r="A4" s="8" t="s">
        <v>31</v>
      </c>
      <c r="B4" t="s">
        <v>29</v>
      </c>
      <c r="C4" s="3">
        <v>173</v>
      </c>
      <c r="D4" s="16">
        <v>20</v>
      </c>
      <c r="E4" s="4">
        <v>7</v>
      </c>
      <c r="F4">
        <f>SUM(C4:E4)</f>
        <v>200</v>
      </c>
      <c r="H4" t="s">
        <v>39</v>
      </c>
      <c r="I4" s="11">
        <f>COUNTA(B4:B6)</f>
        <v>3</v>
      </c>
    </row>
    <row r="5" spans="1:9" ht="14.5" customHeight="1" x14ac:dyDescent="0.35">
      <c r="A5" s="8"/>
      <c r="B5" t="s">
        <v>30</v>
      </c>
      <c r="C5" s="18">
        <v>15</v>
      </c>
      <c r="D5" s="19">
        <v>51</v>
      </c>
      <c r="E5" s="20">
        <v>2</v>
      </c>
      <c r="F5">
        <f t="shared" ref="F5:F7" si="0">SUM(C5:E5)</f>
        <v>68</v>
      </c>
      <c r="H5" t="s">
        <v>6</v>
      </c>
      <c r="I5" s="11">
        <f>COMBIN(I4,2)</f>
        <v>3</v>
      </c>
    </row>
    <row r="6" spans="1:9" x14ac:dyDescent="0.35">
      <c r="A6" s="8"/>
      <c r="B6" t="s">
        <v>28</v>
      </c>
      <c r="C6" s="5">
        <v>5</v>
      </c>
      <c r="D6" s="17">
        <v>3</v>
      </c>
      <c r="E6" s="6">
        <v>24</v>
      </c>
      <c r="F6">
        <f t="shared" si="0"/>
        <v>32</v>
      </c>
      <c r="H6" t="s">
        <v>5</v>
      </c>
      <c r="I6" s="12" t="e" cm="1">
        <f t="array" aca="1" ref="I6" ca="1">MBTEST(C4:E6)</f>
        <v>#NAME?</v>
      </c>
    </row>
    <row r="7" spans="1:9" x14ac:dyDescent="0.35">
      <c r="C7" s="1">
        <f>SUM(C4:C6)</f>
        <v>193</v>
      </c>
      <c r="D7" s="1">
        <f t="shared" ref="D7:E7" si="1">SUM(D4:D6)</f>
        <v>74</v>
      </c>
      <c r="E7" s="1">
        <f t="shared" si="1"/>
        <v>33</v>
      </c>
      <c r="F7">
        <f t="shared" si="0"/>
        <v>300</v>
      </c>
    </row>
    <row r="9" spans="1:9" x14ac:dyDescent="0.35">
      <c r="B9" t="s">
        <v>40</v>
      </c>
    </row>
    <row r="11" spans="1:9" ht="15" x14ac:dyDescent="0.35">
      <c r="C11" s="2"/>
      <c r="D11" s="2"/>
    </row>
  </sheetData>
  <mergeCells count="2">
    <mergeCell ref="C2:E2"/>
    <mergeCell ref="A4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Example 1</vt:lpstr>
      <vt:lpstr>Example 1a</vt:lpstr>
      <vt:lpstr>Example 2</vt:lpstr>
      <vt:lpstr>Cochran's Q</vt:lpstr>
      <vt:lpstr>Bowker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2022-12-22T09:51:49Z</dcterms:created>
  <dcterms:modified xsi:type="dcterms:W3CDTF">2022-12-26T08:52:04Z</dcterms:modified>
</cp:coreProperties>
</file>