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ABFF096-5FCB-41A4-ACCB-E6121C01F067}" xr6:coauthVersionLast="47" xr6:coauthVersionMax="47" xr10:uidLastSave="{00000000-0000-0000-0000-000000000000}"/>
  <bookViews>
    <workbookView xWindow="-110" yWindow="-110" windowWidth="19420" windowHeight="10300" xr2:uid="{0FCA888A-03EA-42ED-91BA-DEF4DB65CD64}"/>
  </bookViews>
  <sheets>
    <sheet name="Title" sheetId="3" r:id="rId1"/>
    <sheet name="Figure 1" sheetId="1" r:id="rId2"/>
    <sheet name="Figure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0" i="1"/>
  <c r="A11" i="2"/>
  <c r="B11" i="2"/>
  <c r="C11" i="2"/>
  <c r="A12" i="2"/>
  <c r="B12" i="2"/>
  <c r="C12" i="2"/>
  <c r="A13" i="2"/>
  <c r="B13" i="2"/>
  <c r="C13" i="2"/>
  <c r="A14" i="2"/>
  <c r="B14" i="2"/>
  <c r="C14" i="2"/>
  <c r="C10" i="2"/>
  <c r="P15" i="2" s="1"/>
  <c r="B10" i="2"/>
  <c r="O13" i="2" s="1"/>
  <c r="A10" i="2"/>
  <c r="N19" i="2" a="1"/>
  <c r="N19" i="2" s="1"/>
  <c r="G15" i="2"/>
  <c r="F13" i="2"/>
  <c r="F9" i="2"/>
  <c r="F15" i="2" s="1"/>
  <c r="F14" i="2" s="1"/>
  <c r="N19" i="1" a="1"/>
  <c r="N19" i="1" s="1"/>
  <c r="P15" i="1"/>
  <c r="O13" i="1"/>
  <c r="O9" i="1"/>
  <c r="O15" i="1" s="1"/>
  <c r="O14" i="1" s="1"/>
  <c r="F9" i="1"/>
  <c r="F13" i="1"/>
  <c r="O18" i="2" a="1"/>
  <c r="U20" i="2"/>
  <c r="G13" i="2"/>
  <c r="U19" i="2"/>
  <c r="L19" i="2"/>
  <c r="L20" i="2"/>
  <c r="U20" i="1"/>
  <c r="U19" i="1"/>
  <c r="O18" i="1" a="1"/>
  <c r="G13" i="1"/>
  <c r="O9" i="2" l="1"/>
  <c r="O15" i="2" s="1"/>
  <c r="O14" i="2" s="1"/>
  <c r="F6" i="2"/>
  <c r="H13" i="2"/>
  <c r="P19" i="2"/>
  <c r="O19" i="2"/>
  <c r="P18" i="2"/>
  <c r="O20" i="2"/>
  <c r="O18" i="2"/>
  <c r="P20" i="2"/>
  <c r="K19" i="2"/>
  <c r="J19" i="2"/>
  <c r="K20" i="2"/>
  <c r="K18" i="2"/>
  <c r="J20" i="2"/>
  <c r="J18" i="2"/>
  <c r="G14" i="2"/>
  <c r="H14" i="2" s="1"/>
  <c r="F8" i="2" s="1"/>
  <c r="N20" i="2"/>
  <c r="I5" i="2"/>
  <c r="I6" i="2" s="1"/>
  <c r="I7" i="2"/>
  <c r="P18" i="1"/>
  <c r="O19" i="1"/>
  <c r="O20" i="1"/>
  <c r="P20" i="1"/>
  <c r="O18" i="1"/>
  <c r="P19" i="1"/>
  <c r="N20" i="1"/>
  <c r="H13" i="1"/>
  <c r="F14" i="1"/>
  <c r="F15" i="1"/>
  <c r="G15" i="1"/>
  <c r="F6" i="1" s="1"/>
  <c r="S18" i="1" l="1"/>
  <c r="Q18" i="1"/>
  <c r="R18" i="1" s="1"/>
  <c r="T18" i="1"/>
  <c r="Q19" i="1"/>
  <c r="R19" i="1" s="1"/>
  <c r="S19" i="1"/>
  <c r="T19" i="1"/>
  <c r="S20" i="1"/>
  <c r="T20" i="1"/>
  <c r="Q20" i="1"/>
  <c r="R20" i="1" s="1"/>
  <c r="T19" i="2"/>
  <c r="S19" i="2"/>
  <c r="Q19" i="2"/>
  <c r="R19" i="2" s="1"/>
  <c r="F7" i="2"/>
  <c r="F5" i="2"/>
  <c r="T18" i="2"/>
  <c r="S18" i="2"/>
  <c r="Q18" i="2"/>
  <c r="R18" i="2" s="1"/>
  <c r="T20" i="2"/>
  <c r="S20" i="2"/>
  <c r="Q20" i="2"/>
  <c r="R20" i="2" s="1"/>
  <c r="I13" i="2"/>
  <c r="J13" i="2" s="1"/>
  <c r="K13" i="2" s="1"/>
  <c r="F5" i="1"/>
  <c r="F7" i="1"/>
  <c r="G14" i="1"/>
  <c r="J19" i="1"/>
  <c r="K19" i="1"/>
  <c r="J20" i="1"/>
  <c r="K20" i="1"/>
  <c r="K18" i="1"/>
  <c r="J18" i="1"/>
  <c r="P13" i="2"/>
  <c r="L20" i="1"/>
  <c r="L19" i="1"/>
  <c r="O6" i="2" l="1"/>
  <c r="Q13" i="2"/>
  <c r="P14" i="2"/>
  <c r="H14" i="1"/>
  <c r="I5" i="1"/>
  <c r="I6" i="1" s="1"/>
  <c r="I7" i="1"/>
  <c r="O7" i="2" l="1"/>
  <c r="O5" i="2"/>
  <c r="R7" i="2"/>
  <c r="R5" i="2"/>
  <c r="R6" i="2" s="1"/>
  <c r="Q14" i="2"/>
  <c r="O8" i="2" s="1"/>
  <c r="F8" i="1"/>
  <c r="I13" i="1"/>
  <c r="J13" i="1" s="1"/>
  <c r="R13" i="2" l="1"/>
  <c r="S13" i="2" s="1"/>
  <c r="T13" i="2" s="1"/>
  <c r="K13" i="1" l="1"/>
  <c r="P13" i="1"/>
  <c r="Q13" i="1"/>
  <c r="P14" i="1"/>
  <c r="Q14" i="1" s="1"/>
  <c r="O8" i="1" s="1"/>
  <c r="O6" i="1"/>
  <c r="O5" i="1" s="1"/>
  <c r="O7" i="1"/>
  <c r="R13" i="1" l="1"/>
  <c r="S13" i="1" s="1"/>
  <c r="T13" i="1" s="1"/>
  <c r="R5" i="1"/>
  <c r="R6" i="1" s="1"/>
  <c r="R7" i="1"/>
</calcChain>
</file>

<file path=xl/sharedStrings.xml><?xml version="1.0" encoding="utf-8"?>
<sst xmlns="http://schemas.openxmlformats.org/spreadsheetml/2006/main" count="136" uniqueCount="38">
  <si>
    <t>x</t>
  </si>
  <si>
    <t>z</t>
  </si>
  <si>
    <t>y</t>
  </si>
  <si>
    <t>Y = y + x</t>
  </si>
  <si>
    <t>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</si>
  <si>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</si>
  <si>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</si>
  <si>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</si>
  <si>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</si>
  <si>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</si>
  <si>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</si>
  <si>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AIC</t>
  </si>
  <si>
    <t>AICc</t>
  </si>
  <si>
    <t>SBC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</si>
  <si>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</si>
  <si>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</si>
  <si>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</si>
  <si>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</si>
  <si>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</si>
  <si>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</si>
  <si>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</si>
  <si>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</si>
  <si>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</si>
  <si>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</si>
  <si>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</si>
  <si>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</si>
  <si>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</si>
  <si>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</si>
  <si>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</si>
  <si>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</si>
  <si>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</si>
  <si>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</si>
  <si>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</si>
  <si>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</si>
  <si>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2013 - 2022 Charles Zaiontz</t>
  </si>
  <si>
    <t>Testing regression coefficients</t>
  </si>
  <si>
    <t>x+z</t>
  </si>
  <si>
    <t>x-z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</si>
</sst>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DEsign"/>
      <definedName name="RegCoeff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645A-7439-4C0D-9D71-EA4E6AF6F1E2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7">
        <v>44926</v>
      </c>
    </row>
    <row r="6" spans="1:2" x14ac:dyDescent="0.35">
      <c r="A6" s="8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807D-0A20-41F5-ADD8-465217BCC706}">
  <sheetPr codeName="Sheet1"/>
  <dimension ref="A2:U20"/>
  <sheetViews>
    <sheetView workbookViewId="0"/>
  </sheetViews>
  <sheetFormatPr defaultRowHeight="14.5" x14ac:dyDescent="0.35"/>
  <cols>
    <col min="5" max="5" width="15.90625" customWidth="1"/>
  </cols>
  <sheetData>
    <row r="2" spans="1:20" x14ac:dyDescent="0.35">
      <c r="A2" s="3" t="s">
        <v>0</v>
      </c>
      <c r="B2" s="3" t="s">
        <v>1</v>
      </c>
      <c r="C2" s="3" t="s">
        <v>2</v>
      </c>
      <c r="E2" t="s">
        <v>4</v>
      </c>
      <c r="N2" t="s">
        <v>4</v>
      </c>
    </row>
    <row r="3" spans="1:20" x14ac:dyDescent="0.35">
      <c r="A3" s="1">
        <v>10</v>
      </c>
      <c r="B3" s="1">
        <v>23</v>
      </c>
      <c r="C3" s="1">
        <v>60</v>
      </c>
    </row>
    <row r="4" spans="1:20" ht="15" thickBot="1" x14ac:dyDescent="0.4">
      <c r="A4" s="1">
        <v>15</v>
      </c>
      <c r="B4" s="1">
        <v>19</v>
      </c>
      <c r="C4" s="1">
        <v>59</v>
      </c>
      <c r="E4" s="4" t="s">
        <v>5</v>
      </c>
      <c r="F4" s="4"/>
      <c r="H4" s="4"/>
      <c r="I4" s="4"/>
      <c r="N4" s="4" t="s">
        <v>5</v>
      </c>
      <c r="O4" s="4"/>
      <c r="Q4" s="4"/>
      <c r="R4" s="4"/>
    </row>
    <row r="5" spans="1:20" ht="15" thickTop="1" x14ac:dyDescent="0.35">
      <c r="A5" s="1">
        <v>29</v>
      </c>
      <c r="B5" s="1">
        <v>55</v>
      </c>
      <c r="C5" s="1">
        <v>98</v>
      </c>
      <c r="E5" t="s">
        <v>6</v>
      </c>
      <c r="F5">
        <f>SQRT(F6)</f>
        <v>0.98658130814982703</v>
      </c>
      <c r="H5" t="s">
        <v>11</v>
      </c>
      <c r="I5">
        <f>F9*LN(G14/F9)+2*(F13+1)</f>
        <v>19.310628609157071</v>
      </c>
      <c r="N5" t="s">
        <v>6</v>
      </c>
      <c r="O5">
        <f>SQRT(O6)</f>
        <v>0.98690511688176819</v>
      </c>
      <c r="Q5" t="s">
        <v>11</v>
      </c>
      <c r="R5">
        <f>O9*LN(P14/O9)+2*(O13+1)</f>
        <v>19.310628609157163</v>
      </c>
    </row>
    <row r="6" spans="1:20" x14ac:dyDescent="0.35">
      <c r="A6" s="1">
        <v>20</v>
      </c>
      <c r="B6" s="1">
        <v>34</v>
      </c>
      <c r="C6" s="1">
        <v>78</v>
      </c>
      <c r="E6" t="s">
        <v>7</v>
      </c>
      <c r="F6">
        <f>G13/G15</f>
        <v>0.97334267759062387</v>
      </c>
      <c r="H6" t="s">
        <v>12</v>
      </c>
      <c r="I6" t="e">
        <f>I5+2*(F13+2)*(F13+3)/(F9-F13-3)</f>
        <v>#DIV/0!</v>
      </c>
      <c r="N6" t="s">
        <v>7</v>
      </c>
      <c r="O6">
        <f>P13/P15</f>
        <v>0.9739817097274166</v>
      </c>
      <c r="Q6" t="s">
        <v>12</v>
      </c>
      <c r="R6" t="e">
        <f>R5+2*(O13+2)*(O13+3)/(O9-O13-3)</f>
        <v>#DIV/0!</v>
      </c>
    </row>
    <row r="7" spans="1:20" x14ac:dyDescent="0.35">
      <c r="A7" s="2">
        <v>35</v>
      </c>
      <c r="B7" s="2">
        <v>15</v>
      </c>
      <c r="C7" s="2">
        <v>28</v>
      </c>
      <c r="E7" t="s">
        <v>8</v>
      </c>
      <c r="F7">
        <f>1-(1-F6)*(F9-1)/(F9-F13-1)</f>
        <v>0.94668535518124775</v>
      </c>
      <c r="H7" s="5" t="s">
        <v>13</v>
      </c>
      <c r="I7" s="5">
        <f>F9*LN(G14/F9)+(F13+1)*LN(F9)</f>
        <v>18.13894234645937</v>
      </c>
      <c r="N7" t="s">
        <v>8</v>
      </c>
      <c r="O7">
        <f>1-(1-O6)*(O9-1)/(O9-O13-1)</f>
        <v>0.9479634194548332</v>
      </c>
      <c r="Q7" s="5" t="s">
        <v>13</v>
      </c>
      <c r="R7" s="5">
        <f>O9*LN(P14/O9)+(O13+1)*LN(O9)</f>
        <v>18.138942346459466</v>
      </c>
    </row>
    <row r="8" spans="1:20" x14ac:dyDescent="0.35">
      <c r="A8" s="1"/>
      <c r="B8" s="1"/>
      <c r="C8" s="1"/>
      <c r="E8" t="s">
        <v>9</v>
      </c>
      <c r="F8">
        <f>SQRT(H14)</f>
        <v>5.9847120556663125</v>
      </c>
      <c r="N8" t="s">
        <v>9</v>
      </c>
      <c r="O8">
        <f>SQRT(Q14)</f>
        <v>5.9847120556663693</v>
      </c>
    </row>
    <row r="9" spans="1:20" x14ac:dyDescent="0.35">
      <c r="A9" s="3" t="s">
        <v>0</v>
      </c>
      <c r="B9" s="3" t="s">
        <v>2</v>
      </c>
      <c r="C9" s="3" t="s">
        <v>3</v>
      </c>
      <c r="E9" s="5" t="s">
        <v>10</v>
      </c>
      <c r="F9" s="5">
        <f>COUNT(C3:C7)</f>
        <v>5</v>
      </c>
      <c r="N9" s="5" t="s">
        <v>10</v>
      </c>
      <c r="O9" s="5">
        <f>COUNT(C10:C14)</f>
        <v>5</v>
      </c>
    </row>
    <row r="10" spans="1:20" x14ac:dyDescent="0.35">
      <c r="A10" s="1">
        <v>10</v>
      </c>
      <c r="B10" s="1">
        <v>23</v>
      </c>
      <c r="C10" s="1">
        <f>C3+A3</f>
        <v>70</v>
      </c>
    </row>
    <row r="11" spans="1:20" ht="15" thickBot="1" x14ac:dyDescent="0.4">
      <c r="A11" s="1">
        <v>15</v>
      </c>
      <c r="B11" s="1">
        <v>19</v>
      </c>
      <c r="C11" s="1">
        <f t="shared" ref="C11:C14" si="0">C4+A4</f>
        <v>74</v>
      </c>
      <c r="E11" t="s">
        <v>14</v>
      </c>
      <c r="I11" s="1" t="s">
        <v>15</v>
      </c>
      <c r="J11" s="1">
        <v>0.05</v>
      </c>
      <c r="N11" t="s">
        <v>14</v>
      </c>
      <c r="R11" s="1" t="s">
        <v>15</v>
      </c>
      <c r="S11" s="1">
        <v>0.05</v>
      </c>
    </row>
    <row r="12" spans="1:20" ht="15" thickTop="1" x14ac:dyDescent="0.35">
      <c r="A12" s="1">
        <v>29</v>
      </c>
      <c r="B12" s="1">
        <v>55</v>
      </c>
      <c r="C12" s="1">
        <f t="shared" si="0"/>
        <v>127</v>
      </c>
      <c r="E12" s="6"/>
      <c r="F12" s="6" t="s">
        <v>16</v>
      </c>
      <c r="G12" s="6" t="s">
        <v>17</v>
      </c>
      <c r="H12" s="6" t="s">
        <v>18</v>
      </c>
      <c r="I12" s="6" t="s">
        <v>19</v>
      </c>
      <c r="J12" s="6" t="s">
        <v>20</v>
      </c>
      <c r="K12" s="6" t="s">
        <v>21</v>
      </c>
      <c r="N12" s="6"/>
      <c r="O12" s="6" t="s">
        <v>16</v>
      </c>
      <c r="P12" s="6" t="s">
        <v>17</v>
      </c>
      <c r="Q12" s="6" t="s">
        <v>18</v>
      </c>
      <c r="R12" s="6" t="s">
        <v>19</v>
      </c>
      <c r="S12" s="6" t="s">
        <v>20</v>
      </c>
      <c r="T12" s="6" t="s">
        <v>21</v>
      </c>
    </row>
    <row r="13" spans="1:20" x14ac:dyDescent="0.35">
      <c r="A13" s="1">
        <v>20</v>
      </c>
      <c r="B13" s="1">
        <v>34</v>
      </c>
      <c r="C13" s="1">
        <f t="shared" si="0"/>
        <v>98</v>
      </c>
      <c r="E13" t="s">
        <v>22</v>
      </c>
      <c r="F13">
        <f>COUNT(A3:B3)</f>
        <v>2</v>
      </c>
      <c r="G13">
        <f>DEVSQ(MMULT([1]!DEsign(A3:B7),F18:F20))</f>
        <v>2615.5664432215244</v>
      </c>
      <c r="H13">
        <f>G13/F13</f>
        <v>1307.7832216107622</v>
      </c>
      <c r="I13">
        <f>H13/H14</f>
        <v>36.51314496793848</v>
      </c>
      <c r="J13">
        <f>_xlfn.F.DIST.RT(I13,F13,F14)</f>
        <v>2.6657322409376082E-2</v>
      </c>
      <c r="K13" s="1" t="str">
        <f>IF(J13&lt;J11,"yes","no")</f>
        <v>yes</v>
      </c>
      <c r="N13" t="s">
        <v>22</v>
      </c>
      <c r="O13">
        <f>COUNT(A10:B10)</f>
        <v>2</v>
      </c>
      <c r="P13">
        <f>DEVSQ(MMULT([1]!DEsign(A10:B14),O18:O20))</f>
        <v>2681.5664432215235</v>
      </c>
      <c r="Q13">
        <f>P13/O13</f>
        <v>1340.7832216107618</v>
      </c>
      <c r="R13">
        <f>Q13/Q14</f>
        <v>37.434500865483137</v>
      </c>
      <c r="S13">
        <f>_xlfn.F.DIST.RT(R13,O13,O14)</f>
        <v>2.6018290272583455E-2</v>
      </c>
      <c r="T13" s="1" t="str">
        <f>IF(S13&lt;S11,"yes","no")</f>
        <v>yes</v>
      </c>
    </row>
    <row r="14" spans="1:20" x14ac:dyDescent="0.35">
      <c r="A14" s="2">
        <v>35</v>
      </c>
      <c r="B14" s="2">
        <v>15</v>
      </c>
      <c r="C14" s="2">
        <f t="shared" si="0"/>
        <v>63</v>
      </c>
      <c r="E14" t="s">
        <v>23</v>
      </c>
      <c r="F14">
        <f>F15-F13</f>
        <v>2</v>
      </c>
      <c r="G14">
        <f>G15-G13</f>
        <v>71.633556778475395</v>
      </c>
      <c r="H14">
        <f>G14/F14</f>
        <v>35.816778389237697</v>
      </c>
      <c r="N14" t="s">
        <v>23</v>
      </c>
      <c r="O14">
        <f>O15-O13</f>
        <v>2</v>
      </c>
      <c r="P14">
        <f>P15-P13</f>
        <v>71.633556778476759</v>
      </c>
      <c r="Q14">
        <f>P14/O14</f>
        <v>35.81677838923838</v>
      </c>
    </row>
    <row r="15" spans="1:20" x14ac:dyDescent="0.35">
      <c r="E15" s="5" t="s">
        <v>24</v>
      </c>
      <c r="F15" s="5">
        <f>F9-1</f>
        <v>4</v>
      </c>
      <c r="G15" s="5">
        <f>DEVSQ(C3:C7)</f>
        <v>2687.2</v>
      </c>
      <c r="H15" s="5"/>
      <c r="I15" s="5"/>
      <c r="J15" s="5"/>
      <c r="K15" s="5"/>
      <c r="N15" s="5" t="s">
        <v>24</v>
      </c>
      <c r="O15" s="5">
        <f>O9-1</f>
        <v>4</v>
      </c>
      <c r="P15" s="5">
        <f>DEVSQ(C10:C14)</f>
        <v>2753.2000000000003</v>
      </c>
      <c r="Q15" s="5"/>
      <c r="R15" s="5"/>
      <c r="S15" s="5"/>
      <c r="T15" s="5"/>
    </row>
    <row r="16" spans="1:20" ht="15" thickBot="1" x14ac:dyDescent="0.4"/>
    <row r="17" spans="5:21" ht="15" thickTop="1" x14ac:dyDescent="0.35">
      <c r="E17" s="6"/>
      <c r="F17" s="6" t="s">
        <v>25</v>
      </c>
      <c r="G17" s="6" t="s">
        <v>26</v>
      </c>
      <c r="H17" s="6" t="s">
        <v>27</v>
      </c>
      <c r="I17" s="6" t="s">
        <v>20</v>
      </c>
      <c r="J17" s="6" t="s">
        <v>28</v>
      </c>
      <c r="K17" s="6" t="s">
        <v>29</v>
      </c>
      <c r="L17" s="6" t="s">
        <v>30</v>
      </c>
      <c r="N17" s="6"/>
      <c r="O17" s="6" t="s">
        <v>25</v>
      </c>
      <c r="P17" s="6" t="s">
        <v>26</v>
      </c>
      <c r="Q17" s="6" t="s">
        <v>27</v>
      </c>
      <c r="R17" s="6" t="s">
        <v>20</v>
      </c>
      <c r="S17" s="6" t="s">
        <v>28</v>
      </c>
      <c r="T17" s="6" t="s">
        <v>29</v>
      </c>
      <c r="U17" s="6" t="s">
        <v>30</v>
      </c>
    </row>
    <row r="18" spans="5:21" x14ac:dyDescent="0.35">
      <c r="E18" t="s">
        <v>31</v>
      </c>
      <c r="F18">
        <v>38.119168147459185</v>
      </c>
      <c r="G18">
        <v>8.130254513676098</v>
      </c>
      <c r="H18">
        <v>4.6885577915596626</v>
      </c>
      <c r="I18">
        <v>4.2604514147757157E-2</v>
      </c>
      <c r="J18">
        <f>F18-_xlfn.T.INV.2T(J$11,$F$14)*G18</f>
        <v>3.1375063706328206</v>
      </c>
      <c r="K18">
        <f>F18+_xlfn.T.INV.2T(J$11,$F$14)*G18</f>
        <v>73.100829924285549</v>
      </c>
      <c r="N18" t="s">
        <v>31</v>
      </c>
      <c r="O18">
        <f t="array" ref="O18:P20">[1]!RegCoeff(A10:B14,C10:C14)</f>
        <v>38.119168147459199</v>
      </c>
      <c r="P18">
        <v>8.1302545136760962</v>
      </c>
      <c r="Q18">
        <f>O18/P18</f>
        <v>4.6885577915596652</v>
      </c>
      <c r="R18">
        <f>_xlfn.T.DIST.2T(ABS(Q18),$O$14)</f>
        <v>4.2604514147757108E-2</v>
      </c>
      <c r="S18">
        <f>O18-_xlfn.T.INV.2T(S$11,$O$14)*P18</f>
        <v>3.1375063706328419</v>
      </c>
      <c r="T18">
        <f>O18+_xlfn.T.INV.2T(S$11,$O$14)*P18</f>
        <v>73.100829924285563</v>
      </c>
    </row>
    <row r="19" spans="5:21" x14ac:dyDescent="0.35">
      <c r="E19" t="s">
        <v>0</v>
      </c>
      <c r="F19">
        <v>-0.9309923913789403</v>
      </c>
      <c r="G19">
        <v>0.3000324236716484</v>
      </c>
      <c r="H19">
        <v>-3.1029726053801649</v>
      </c>
      <c r="I19">
        <v>9.0050622739819008E-2</v>
      </c>
      <c r="J19">
        <f>F19-_xlfn.T.INV.2T(J$11,$F$14)*G19</f>
        <v>-2.2219277181031059</v>
      </c>
      <c r="K19">
        <f>F19+_xlfn.T.INV.2T(J$11,$F$14)*G19</f>
        <v>0.35994293534522537</v>
      </c>
      <c r="L19">
        <f>[1]!VIF(A3:B7,1)</f>
        <v>1.0425301135039031</v>
      </c>
      <c r="N19" t="str">
        <f t="array" ref="N19:N20">TRANSPOSE(A9:B9)</f>
        <v>x</v>
      </c>
      <c r="O19">
        <v>6.9007608621059632E-2</v>
      </c>
      <c r="P19">
        <v>0.30003242367164834</v>
      </c>
      <c r="Q19">
        <f t="shared" ref="Q19:Q20" si="1">O19/P19</f>
        <v>0.23000050386747761</v>
      </c>
      <c r="R19">
        <f t="shared" ref="R19:R20" si="2">_xlfn.T.DIST.2T(ABS(Q19),$O$14)</f>
        <v>0.83947419164303083</v>
      </c>
      <c r="S19">
        <f t="shared" ref="S19:S20" si="3">O19-_xlfn.T.INV.2T(S$11,$O$14)*P19</f>
        <v>-1.2219277181031059</v>
      </c>
      <c r="T19">
        <f t="shared" ref="T19:T20" si="4">O19+_xlfn.T.INV.2T(S$11,$O$14)*P19</f>
        <v>1.359942935345225</v>
      </c>
      <c r="U19">
        <f>[1]!VIF(A10:B14,1)</f>
        <v>1.0425301135039031</v>
      </c>
    </row>
    <row r="20" spans="5:21" x14ac:dyDescent="0.35">
      <c r="E20" s="5" t="s">
        <v>1</v>
      </c>
      <c r="F20" s="5">
        <v>1.601933766595949</v>
      </c>
      <c r="G20" s="5">
        <v>0.19014260934756616</v>
      </c>
      <c r="H20" s="5">
        <v>8.4249068217410255</v>
      </c>
      <c r="I20" s="5">
        <v>1.3797750615408992E-2</v>
      </c>
      <c r="J20" s="5">
        <f>F20-_xlfn.T.INV.2T(J$11,$F$14)*G20</f>
        <v>0.78381614944495759</v>
      </c>
      <c r="K20" s="5">
        <f>F20+_xlfn.T.INV.2T(J$11,$F$14)*G20</f>
        <v>2.4200513837469404</v>
      </c>
      <c r="L20" s="5">
        <f>[1]!VIF(A3:B7,2)</f>
        <v>1.0425301135039031</v>
      </c>
      <c r="N20" s="5" t="str">
        <v>y</v>
      </c>
      <c r="O20" s="5">
        <v>1.601933766595949</v>
      </c>
      <c r="P20" s="5">
        <v>0.19014260934756613</v>
      </c>
      <c r="Q20" s="5">
        <f t="shared" si="1"/>
        <v>8.4249068217410272</v>
      </c>
      <c r="R20" s="5">
        <f t="shared" si="2"/>
        <v>1.3797750615408987E-2</v>
      </c>
      <c r="S20" s="5">
        <f t="shared" si="3"/>
        <v>0.7838161494449577</v>
      </c>
      <c r="T20" s="5">
        <f t="shared" si="4"/>
        <v>2.4200513837469404</v>
      </c>
      <c r="U20" s="5">
        <f>[1]!VIF(A10:B14,2)</f>
        <v>1.0425301135039031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172E-AFD8-4DC8-A304-3AA49C371998}">
  <sheetPr codeName="Sheet2"/>
  <dimension ref="A2:U20"/>
  <sheetViews>
    <sheetView workbookViewId="0"/>
  </sheetViews>
  <sheetFormatPr defaultRowHeight="14.5" x14ac:dyDescent="0.35"/>
  <cols>
    <col min="5" max="5" width="15.90625" customWidth="1"/>
  </cols>
  <sheetData>
    <row r="2" spans="1:20" x14ac:dyDescent="0.35">
      <c r="A2" s="3" t="s">
        <v>0</v>
      </c>
      <c r="B2" s="3" t="s">
        <v>1</v>
      </c>
      <c r="C2" s="3" t="s">
        <v>2</v>
      </c>
      <c r="E2" t="s">
        <v>4</v>
      </c>
      <c r="N2" t="s">
        <v>4</v>
      </c>
    </row>
    <row r="3" spans="1:20" x14ac:dyDescent="0.35">
      <c r="A3" s="1">
        <v>10</v>
      </c>
      <c r="B3" s="1">
        <v>23</v>
      </c>
      <c r="C3" s="1">
        <v>60</v>
      </c>
    </row>
    <row r="4" spans="1:20" ht="15" thickBot="1" x14ac:dyDescent="0.4">
      <c r="A4" s="1">
        <v>15</v>
      </c>
      <c r="B4" s="1">
        <v>19</v>
      </c>
      <c r="C4" s="1">
        <v>59</v>
      </c>
      <c r="E4" s="4" t="s">
        <v>5</v>
      </c>
      <c r="F4" s="4"/>
      <c r="H4" s="4"/>
      <c r="I4" s="4"/>
      <c r="N4" s="4" t="s">
        <v>5</v>
      </c>
      <c r="O4" s="4"/>
      <c r="Q4" s="4"/>
      <c r="R4" s="4"/>
    </row>
    <row r="5" spans="1:20" ht="15" thickTop="1" x14ac:dyDescent="0.35">
      <c r="A5" s="1">
        <v>29</v>
      </c>
      <c r="B5" s="1">
        <v>55</v>
      </c>
      <c r="C5" s="1">
        <v>98</v>
      </c>
      <c r="E5" t="s">
        <v>6</v>
      </c>
      <c r="F5">
        <f>SQRT(F6)</f>
        <v>0.98658130814982703</v>
      </c>
      <c r="H5" t="s">
        <v>11</v>
      </c>
      <c r="I5">
        <f>F9*LN(G14/F9)+2*(F13+1)</f>
        <v>19.310628609157071</v>
      </c>
      <c r="N5" t="s">
        <v>6</v>
      </c>
      <c r="O5">
        <f>SQRT(O6)</f>
        <v>0.9865813081498267</v>
      </c>
      <c r="Q5" t="s">
        <v>11</v>
      </c>
      <c r="R5">
        <f>O9*LN(P14/O9)+2*(O13+1)</f>
        <v>19.310628609157195</v>
      </c>
    </row>
    <row r="6" spans="1:20" x14ac:dyDescent="0.35">
      <c r="A6" s="1">
        <v>20</v>
      </c>
      <c r="B6" s="1">
        <v>34</v>
      </c>
      <c r="C6" s="1">
        <v>78</v>
      </c>
      <c r="E6" t="s">
        <v>7</v>
      </c>
      <c r="F6">
        <f>G13/G15</f>
        <v>0.97334267759062387</v>
      </c>
      <c r="H6" t="s">
        <v>12</v>
      </c>
      <c r="I6" t="e">
        <f>I5+2*(F13+2)*(F13+3)/(F9-F13-3)</f>
        <v>#DIV/0!</v>
      </c>
      <c r="N6" t="s">
        <v>7</v>
      </c>
      <c r="O6">
        <f>P13/P15</f>
        <v>0.97334267759062321</v>
      </c>
      <c r="Q6" t="s">
        <v>12</v>
      </c>
      <c r="R6" t="e">
        <f>R5+2*(O13+2)*(O13+3)/(O9-O13-3)</f>
        <v>#DIV/0!</v>
      </c>
    </row>
    <row r="7" spans="1:20" x14ac:dyDescent="0.35">
      <c r="A7" s="2">
        <v>35</v>
      </c>
      <c r="B7" s="2">
        <v>15</v>
      </c>
      <c r="C7" s="2">
        <v>28</v>
      </c>
      <c r="E7" t="s">
        <v>8</v>
      </c>
      <c r="F7">
        <f>1-(1-F6)*(F9-1)/(F9-F13-1)</f>
        <v>0.94668535518124775</v>
      </c>
      <c r="H7" s="5" t="s">
        <v>13</v>
      </c>
      <c r="I7" s="5">
        <f>F9*LN(G14/F9)+(F13+1)*LN(F9)</f>
        <v>18.13894234645937</v>
      </c>
      <c r="N7" t="s">
        <v>8</v>
      </c>
      <c r="O7">
        <f>1-(1-O6)*(O9-1)/(O9-O13-1)</f>
        <v>0.94668535518124641</v>
      </c>
      <c r="Q7" s="5" t="s">
        <v>13</v>
      </c>
      <c r="R7" s="5">
        <f>O9*LN(P14/O9)+(O13+1)*LN(O9)</f>
        <v>18.138942346459494</v>
      </c>
    </row>
    <row r="8" spans="1:20" x14ac:dyDescent="0.35">
      <c r="A8" s="1"/>
      <c r="B8" s="1"/>
      <c r="C8" s="1"/>
      <c r="E8" t="s">
        <v>9</v>
      </c>
      <c r="F8">
        <f>SQRT(H14)</f>
        <v>5.9847120556663125</v>
      </c>
      <c r="N8" t="s">
        <v>9</v>
      </c>
      <c r="O8">
        <f>SQRT(Q14)</f>
        <v>5.984712055666388</v>
      </c>
    </row>
    <row r="9" spans="1:20" x14ac:dyDescent="0.35">
      <c r="A9" s="3" t="s">
        <v>36</v>
      </c>
      <c r="B9" s="3" t="s">
        <v>37</v>
      </c>
      <c r="C9" s="3" t="s">
        <v>2</v>
      </c>
      <c r="E9" s="5" t="s">
        <v>10</v>
      </c>
      <c r="F9" s="5">
        <f>COUNT(C3:C7)</f>
        <v>5</v>
      </c>
      <c r="N9" s="5" t="s">
        <v>10</v>
      </c>
      <c r="O9" s="5">
        <f>COUNT(C10:C14)</f>
        <v>5</v>
      </c>
    </row>
    <row r="10" spans="1:20" x14ac:dyDescent="0.35">
      <c r="A10" s="1">
        <f>A3+B3</f>
        <v>33</v>
      </c>
      <c r="B10" s="1">
        <f>A3-B3</f>
        <v>-13</v>
      </c>
      <c r="C10" s="1">
        <f>C3</f>
        <v>60</v>
      </c>
    </row>
    <row r="11" spans="1:20" ht="15" thickBot="1" x14ac:dyDescent="0.4">
      <c r="A11" s="1">
        <f t="shared" ref="A11:A14" si="0">A4+B4</f>
        <v>34</v>
      </c>
      <c r="B11" s="1">
        <f t="shared" ref="B11:B14" si="1">A4-B4</f>
        <v>-4</v>
      </c>
      <c r="C11" s="1">
        <f t="shared" ref="C11:C14" si="2">C4</f>
        <v>59</v>
      </c>
      <c r="E11" t="s">
        <v>14</v>
      </c>
      <c r="I11" s="1" t="s">
        <v>15</v>
      </c>
      <c r="J11" s="1">
        <v>0.05</v>
      </c>
      <c r="N11" t="s">
        <v>14</v>
      </c>
      <c r="R11" s="1" t="s">
        <v>15</v>
      </c>
      <c r="S11" s="1">
        <v>0.05</v>
      </c>
    </row>
    <row r="12" spans="1:20" ht="15" thickTop="1" x14ac:dyDescent="0.35">
      <c r="A12" s="1">
        <f t="shared" si="0"/>
        <v>84</v>
      </c>
      <c r="B12" s="1">
        <f t="shared" si="1"/>
        <v>-26</v>
      </c>
      <c r="C12" s="1">
        <f t="shared" si="2"/>
        <v>98</v>
      </c>
      <c r="E12" s="6"/>
      <c r="F12" s="6" t="s">
        <v>16</v>
      </c>
      <c r="G12" s="6" t="s">
        <v>17</v>
      </c>
      <c r="H12" s="6" t="s">
        <v>18</v>
      </c>
      <c r="I12" s="6" t="s">
        <v>19</v>
      </c>
      <c r="J12" s="6" t="s">
        <v>20</v>
      </c>
      <c r="K12" s="6" t="s">
        <v>21</v>
      </c>
      <c r="N12" s="6"/>
      <c r="O12" s="6" t="s">
        <v>16</v>
      </c>
      <c r="P12" s="6" t="s">
        <v>17</v>
      </c>
      <c r="Q12" s="6" t="s">
        <v>18</v>
      </c>
      <c r="R12" s="6" t="s">
        <v>19</v>
      </c>
      <c r="S12" s="6" t="s">
        <v>20</v>
      </c>
      <c r="T12" s="6" t="s">
        <v>21</v>
      </c>
    </row>
    <row r="13" spans="1:20" x14ac:dyDescent="0.35">
      <c r="A13" s="1">
        <f t="shared" si="0"/>
        <v>54</v>
      </c>
      <c r="B13" s="1">
        <f t="shared" si="1"/>
        <v>-14</v>
      </c>
      <c r="C13" s="1">
        <f t="shared" si="2"/>
        <v>78</v>
      </c>
      <c r="E13" t="s">
        <v>22</v>
      </c>
      <c r="F13">
        <f>COUNT(A3:B3)</f>
        <v>2</v>
      </c>
      <c r="G13">
        <f>DEVSQ(MMULT([1]!DEsign(A3:B7),F18:F20))</f>
        <v>2615.5664432215244</v>
      </c>
      <c r="H13">
        <f>G13/F13</f>
        <v>1307.7832216107622</v>
      </c>
      <c r="I13">
        <f>H13/H14</f>
        <v>36.51314496793848</v>
      </c>
      <c r="J13">
        <f>_xlfn.F.DIST.RT(I13,F13,F14)</f>
        <v>2.6657322409376082E-2</v>
      </c>
      <c r="K13" s="1" t="str">
        <f>IF(J13&lt;J11,"yes","no")</f>
        <v>yes</v>
      </c>
      <c r="N13" t="s">
        <v>22</v>
      </c>
      <c r="O13">
        <f>COUNT(A10:B10)</f>
        <v>2</v>
      </c>
      <c r="P13">
        <f>DEVSQ(MMULT([1]!DEsign(A10:B14),O18:O20))</f>
        <v>2615.5664432215226</v>
      </c>
      <c r="Q13">
        <f>P13/O13</f>
        <v>1307.7832216107613</v>
      </c>
      <c r="R13">
        <f>Q13/Q14</f>
        <v>36.513144967937528</v>
      </c>
      <c r="S13">
        <f>_xlfn.F.DIST.RT(R13,O13,O14)</f>
        <v>2.6657322409376755E-2</v>
      </c>
      <c r="T13" s="1" t="str">
        <f>IF(S13&lt;S11,"yes","no")</f>
        <v>yes</v>
      </c>
    </row>
    <row r="14" spans="1:20" x14ac:dyDescent="0.35">
      <c r="A14" s="2">
        <f t="shared" si="0"/>
        <v>50</v>
      </c>
      <c r="B14" s="2">
        <f t="shared" si="1"/>
        <v>20</v>
      </c>
      <c r="C14" s="2">
        <f t="shared" si="2"/>
        <v>28</v>
      </c>
      <c r="E14" t="s">
        <v>23</v>
      </c>
      <c r="F14">
        <f>F15-F13</f>
        <v>2</v>
      </c>
      <c r="G14">
        <f>G15-G13</f>
        <v>71.633556778475395</v>
      </c>
      <c r="H14">
        <f>G14/F14</f>
        <v>35.816778389237697</v>
      </c>
      <c r="N14" t="s">
        <v>23</v>
      </c>
      <c r="O14">
        <f>O15-O13</f>
        <v>2</v>
      </c>
      <c r="P14">
        <f>P15-P13</f>
        <v>71.633556778477214</v>
      </c>
      <c r="Q14">
        <f>P14/O14</f>
        <v>35.816778389238607</v>
      </c>
    </row>
    <row r="15" spans="1:20" x14ac:dyDescent="0.35">
      <c r="E15" s="5" t="s">
        <v>24</v>
      </c>
      <c r="F15" s="5">
        <f>F9-1</f>
        <v>4</v>
      </c>
      <c r="G15" s="5">
        <f>DEVSQ(C3:C7)</f>
        <v>2687.2</v>
      </c>
      <c r="H15" s="5"/>
      <c r="I15" s="5"/>
      <c r="J15" s="5"/>
      <c r="K15" s="5"/>
      <c r="N15" s="5" t="s">
        <v>24</v>
      </c>
      <c r="O15" s="5">
        <f>O9-1</f>
        <v>4</v>
      </c>
      <c r="P15" s="5">
        <f>DEVSQ(C10:C14)</f>
        <v>2687.2</v>
      </c>
      <c r="Q15" s="5"/>
      <c r="R15" s="5"/>
      <c r="S15" s="5"/>
      <c r="T15" s="5"/>
    </row>
    <row r="16" spans="1:20" ht="15" thickBot="1" x14ac:dyDescent="0.4"/>
    <row r="17" spans="5:21" ht="15" thickTop="1" x14ac:dyDescent="0.35">
      <c r="E17" s="6"/>
      <c r="F17" s="6" t="s">
        <v>25</v>
      </c>
      <c r="G17" s="6" t="s">
        <v>26</v>
      </c>
      <c r="H17" s="6" t="s">
        <v>27</v>
      </c>
      <c r="I17" s="6" t="s">
        <v>20</v>
      </c>
      <c r="J17" s="6" t="s">
        <v>28</v>
      </c>
      <c r="K17" s="6" t="s">
        <v>29</v>
      </c>
      <c r="L17" s="6" t="s">
        <v>30</v>
      </c>
      <c r="N17" s="6"/>
      <c r="O17" s="6" t="s">
        <v>25</v>
      </c>
      <c r="P17" s="6" t="s">
        <v>26</v>
      </c>
      <c r="Q17" s="6" t="s">
        <v>27</v>
      </c>
      <c r="R17" s="6" t="s">
        <v>20</v>
      </c>
      <c r="S17" s="6" t="s">
        <v>28</v>
      </c>
      <c r="T17" s="6" t="s">
        <v>29</v>
      </c>
      <c r="U17" s="6" t="s">
        <v>30</v>
      </c>
    </row>
    <row r="18" spans="5:21" x14ac:dyDescent="0.35">
      <c r="E18" t="s">
        <v>31</v>
      </c>
      <c r="F18">
        <v>38.119168147459185</v>
      </c>
      <c r="G18">
        <v>8.130254513676098</v>
      </c>
      <c r="H18">
        <v>4.6885577915596626</v>
      </c>
      <c r="I18">
        <v>4.2604514147757157E-2</v>
      </c>
      <c r="J18">
        <f>F18-_xlfn.T.INV.2T(J$11,$F$14)*G18</f>
        <v>3.1375063706328206</v>
      </c>
      <c r="K18">
        <f>F18+_xlfn.T.INV.2T(J$11,$F$14)*G18</f>
        <v>73.100829924285549</v>
      </c>
      <c r="N18" t="s">
        <v>31</v>
      </c>
      <c r="O18">
        <f t="array" ref="O18:P20">[1]!RegCoeff(A10:B14,C10:C14)</f>
        <v>38.119168147459192</v>
      </c>
      <c r="P18">
        <v>8.1302545136761122</v>
      </c>
      <c r="Q18">
        <f>O18/P18</f>
        <v>4.6885577915596555</v>
      </c>
      <c r="R18">
        <f>_xlfn.T.DIST.2T(ABS(Q18),$O$14)</f>
        <v>4.2604514147757282E-2</v>
      </c>
      <c r="S18">
        <f>O18-_xlfn.T.INV.2T(S$11,$O$14)*P18</f>
        <v>3.1375063706327708</v>
      </c>
      <c r="T18">
        <f>O18+_xlfn.T.INV.2T(S$11,$O$14)*P18</f>
        <v>73.10082992428562</v>
      </c>
    </row>
    <row r="19" spans="5:21" x14ac:dyDescent="0.35">
      <c r="E19" t="s">
        <v>0</v>
      </c>
      <c r="F19">
        <v>-0.9309923913789403</v>
      </c>
      <c r="G19">
        <v>0.3000324236716484</v>
      </c>
      <c r="H19">
        <v>-3.1029726053801649</v>
      </c>
      <c r="I19">
        <v>9.0050622739819008E-2</v>
      </c>
      <c r="J19">
        <f>F19-_xlfn.T.INV.2T(J$11,$F$14)*G19</f>
        <v>-2.2219277181031059</v>
      </c>
      <c r="K19">
        <f>F19+_xlfn.T.INV.2T(J$11,$F$14)*G19</f>
        <v>0.35994293534522537</v>
      </c>
      <c r="L19">
        <f>[1]!VIF(A3:B7,1)</f>
        <v>1.0425301135039031</v>
      </c>
      <c r="N19" t="str">
        <f t="array" ref="N19:N20">TRANSPOSE(A9:B9)</f>
        <v>x+z</v>
      </c>
      <c r="O19">
        <v>0.33547068760850407</v>
      </c>
      <c r="P19">
        <v>0.16056806009042315</v>
      </c>
      <c r="Q19">
        <f t="shared" ref="Q19:Q20" si="3">O19/P19</f>
        <v>2.0892740898755662</v>
      </c>
      <c r="R19">
        <f t="shared" ref="R19:R20" si="4">_xlfn.T.DIST.2T(ABS(Q19),$O$14)</f>
        <v>0.17187870008299633</v>
      </c>
      <c r="S19">
        <f t="shared" ref="S19:S20" si="5">O19-_xlfn.T.INV.2T(S$11,$O$14)*P19</f>
        <v>-0.35539791445013102</v>
      </c>
      <c r="T19">
        <f t="shared" ref="T19:T20" si="6">O19+_xlfn.T.INV.2T(S$11,$O$14)*P19</f>
        <v>1.0263392896671393</v>
      </c>
      <c r="U19">
        <f>[1]!VIF(A10:B14,1)</f>
        <v>1.2323542338012003</v>
      </c>
    </row>
    <row r="20" spans="5:21" x14ac:dyDescent="0.35">
      <c r="E20" s="5" t="s">
        <v>1</v>
      </c>
      <c r="F20" s="5">
        <v>1.601933766595949</v>
      </c>
      <c r="G20" s="5">
        <v>0.19014260934756616</v>
      </c>
      <c r="H20" s="5">
        <v>8.4249068217410255</v>
      </c>
      <c r="I20" s="5">
        <v>1.3797750615408992E-2</v>
      </c>
      <c r="J20" s="5">
        <f>F20-_xlfn.T.INV.2T(J$11,$F$14)*G20</f>
        <v>0.78381614944495759</v>
      </c>
      <c r="K20" s="5">
        <f>F20+_xlfn.T.INV.2T(J$11,$F$14)*G20</f>
        <v>2.4200513837469404</v>
      </c>
      <c r="L20" s="5">
        <f>[1]!VIF(A3:B7,2)</f>
        <v>1.0425301135039031</v>
      </c>
      <c r="N20" s="5" t="str">
        <v>x-z</v>
      </c>
      <c r="O20" s="5">
        <v>-1.2664630789874445</v>
      </c>
      <c r="P20" s="5">
        <v>0.19314432854912109</v>
      </c>
      <c r="Q20" s="5">
        <f t="shared" si="3"/>
        <v>-6.5570813727794937</v>
      </c>
      <c r="R20" s="5">
        <f t="shared" si="4"/>
        <v>2.2477146543971881E-2</v>
      </c>
      <c r="S20" s="5">
        <f t="shared" si="5"/>
        <v>-2.0974960514549474</v>
      </c>
      <c r="T20" s="5">
        <f t="shared" si="6"/>
        <v>-0.43543010651994141</v>
      </c>
      <c r="U20" s="5">
        <f>[1]!VIF(A10:B14,2)</f>
        <v>1.2323542338012003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2022-12-30T12:35:36Z</dcterms:created>
  <dcterms:modified xsi:type="dcterms:W3CDTF">2023-01-01T12:07:05Z</dcterms:modified>
</cp:coreProperties>
</file>