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ABC8BE8-C628-4034-B3BD-2C507E9C9133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" sheetId="4" r:id="rId2"/>
    <sheet name="Exampl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3" l="1" a="1"/>
  <c r="W21" i="3" s="1"/>
  <c r="W20" i="3" a="1"/>
  <c r="W20" i="3" s="1"/>
  <c r="X18" i="3"/>
  <c r="X18" i="3" a="1"/>
  <c r="W18" i="3"/>
  <c r="W18" i="3" a="1"/>
  <c r="X17" i="3" a="1"/>
  <c r="X17" i="3" s="1"/>
  <c r="W17" i="3" a="1"/>
  <c r="W17" i="3" s="1"/>
  <c r="X16" i="3"/>
  <c r="X16" i="3" a="1"/>
  <c r="W16" i="3"/>
  <c r="W16" i="3" a="1"/>
  <c r="X15" i="3" a="1"/>
  <c r="X15" i="3" s="1"/>
  <c r="W15" i="3" a="1"/>
  <c r="W15" i="3" s="1"/>
  <c r="X14" i="3"/>
  <c r="X14" i="3" a="1"/>
  <c r="W14" i="3"/>
  <c r="W14" i="3" a="1"/>
  <c r="X13" i="3" a="1"/>
  <c r="X13" i="3" s="1"/>
  <c r="W13" i="3" a="1"/>
  <c r="W13" i="3" s="1"/>
  <c r="X12" i="3"/>
  <c r="X12" i="3" a="1"/>
  <c r="W12" i="3"/>
  <c r="W12" i="3" a="1"/>
  <c r="X11" i="3" a="1"/>
  <c r="X11" i="3" s="1"/>
  <c r="W11" i="3" a="1"/>
  <c r="W11" i="3" s="1"/>
  <c r="X10" i="3" a="1"/>
  <c r="X10" i="3" s="1"/>
  <c r="W10" i="3"/>
  <c r="W10" i="3" a="1"/>
  <c r="X9" i="3" a="1"/>
  <c r="X9" i="3" s="1"/>
  <c r="W9" i="3" a="1"/>
  <c r="W9" i="3" s="1"/>
  <c r="I9" i="3"/>
  <c r="I9" i="3" a="1"/>
  <c r="F9" i="3"/>
  <c r="F9" i="3" a="1"/>
  <c r="X8" i="3" a="1"/>
  <c r="X8" i="3" s="1"/>
  <c r="W8" i="3" a="1"/>
  <c r="W8" i="3" s="1"/>
  <c r="X7" i="3"/>
  <c r="X7" i="3" a="1"/>
  <c r="W7" i="3"/>
  <c r="W7" i="3" a="1"/>
  <c r="K7" i="3" a="1"/>
  <c r="K7" i="3" s="1"/>
  <c r="X6" i="3" a="1"/>
  <c r="X6" i="3" s="1"/>
  <c r="W6" i="3"/>
  <c r="W6" i="3" a="1"/>
  <c r="K6" i="3" a="1"/>
  <c r="K6" i="3" s="1"/>
  <c r="X5" i="3" a="1"/>
  <c r="X5" i="3" s="1"/>
  <c r="W5" i="3" a="1"/>
  <c r="W5" i="3" s="1"/>
  <c r="K5" i="3"/>
  <c r="K5" i="3" a="1"/>
  <c r="X4" i="3"/>
  <c r="X4" i="3" a="1"/>
  <c r="W4" i="3" a="1"/>
  <c r="W4" i="3" s="1"/>
  <c r="K4" i="3" a="1"/>
  <c r="K4" i="3" s="1"/>
  <c r="X3" i="3"/>
  <c r="X3" i="3" a="1"/>
  <c r="W3" i="3"/>
  <c r="W3" i="3" a="1"/>
  <c r="K3" i="3" a="1"/>
  <c r="K3" i="3" s="1"/>
  <c r="K2" i="3" a="1"/>
  <c r="K2" i="3" s="1"/>
  <c r="W21" i="4"/>
  <c r="W21" i="4" a="1"/>
  <c r="W20" i="4"/>
  <c r="W20" i="4" a="1"/>
  <c r="X18" i="4" a="1"/>
  <c r="X18" i="4" s="1"/>
  <c r="W18" i="4" a="1"/>
  <c r="W18" i="4" s="1"/>
  <c r="X17" i="4"/>
  <c r="X17" i="4" a="1"/>
  <c r="W17" i="4" a="1"/>
  <c r="W17" i="4" s="1"/>
  <c r="X16" i="4" a="1"/>
  <c r="X16" i="4" s="1"/>
  <c r="W16" i="4" a="1"/>
  <c r="W16" i="4" s="1"/>
  <c r="X15" i="4" a="1"/>
  <c r="X15" i="4" s="1"/>
  <c r="W15" i="4" a="1"/>
  <c r="W15" i="4" s="1"/>
  <c r="X14" i="4" a="1"/>
  <c r="X14" i="4" s="1"/>
  <c r="W14" i="4" a="1"/>
  <c r="W14" i="4" s="1"/>
  <c r="X13" i="4" a="1"/>
  <c r="X13" i="4" s="1"/>
  <c r="W13" i="4" a="1"/>
  <c r="W13" i="4" s="1"/>
  <c r="X12" i="4" a="1"/>
  <c r="X12" i="4" s="1"/>
  <c r="W12" i="4" a="1"/>
  <c r="W12" i="4" s="1"/>
  <c r="X11" i="4" a="1"/>
  <c r="X11" i="4" s="1"/>
  <c r="W11" i="4" a="1"/>
  <c r="W11" i="4" s="1"/>
  <c r="X10" i="4" a="1"/>
  <c r="X10" i="4" s="1"/>
  <c r="W10" i="4" a="1"/>
  <c r="W10" i="4" s="1"/>
  <c r="I10" i="4" a="1"/>
  <c r="I10" i="4" s="1"/>
  <c r="F10" i="4" a="1"/>
  <c r="F10" i="4" s="1"/>
  <c r="X9" i="4" a="1"/>
  <c r="X9" i="4" s="1"/>
  <c r="W9" i="4" a="1"/>
  <c r="W9" i="4" s="1"/>
  <c r="X8" i="4" a="1"/>
  <c r="X8" i="4" s="1"/>
  <c r="W8" i="4" a="1"/>
  <c r="W8" i="4" s="1"/>
  <c r="X7" i="4" a="1"/>
  <c r="X7" i="4" s="1"/>
  <c r="W7" i="4" a="1"/>
  <c r="W7" i="4" s="1"/>
  <c r="K7" i="4" a="1"/>
  <c r="K7" i="4" s="1"/>
  <c r="X6" i="4" a="1"/>
  <c r="X6" i="4" s="1"/>
  <c r="W6" i="4" a="1"/>
  <c r="W6" i="4" s="1"/>
  <c r="K6" i="4" a="1"/>
  <c r="K6" i="4" s="1"/>
  <c r="X5" i="4" a="1"/>
  <c r="X5" i="4" s="1"/>
  <c r="W5" i="4" a="1"/>
  <c r="W5" i="4" s="1"/>
  <c r="K5" i="4" a="1"/>
  <c r="K5" i="4" s="1"/>
  <c r="X4" i="4" a="1"/>
  <c r="X4" i="4" s="1"/>
  <c r="W4" i="4" a="1"/>
  <c r="W4" i="4" s="1"/>
  <c r="K4" i="4" a="1"/>
  <c r="K4" i="4" s="1"/>
  <c r="X3" i="4" a="1"/>
  <c r="X3" i="4" s="1"/>
  <c r="W3" i="4" a="1"/>
  <c r="W3" i="4" s="1"/>
  <c r="K3" i="4" a="1"/>
  <c r="K3" i="4" s="1"/>
  <c r="K2" i="4" a="1"/>
  <c r="K2" i="4" s="1"/>
  <c r="T18" i="3" l="1"/>
  <c r="S18" i="3"/>
  <c r="T17" i="3"/>
  <c r="S17" i="3"/>
  <c r="T16" i="3"/>
  <c r="S16" i="3"/>
  <c r="T15" i="3"/>
  <c r="S15" i="3"/>
  <c r="T15" i="4"/>
  <c r="T16" i="4"/>
  <c r="T17" i="4"/>
  <c r="S15" i="4"/>
  <c r="S16" i="4"/>
  <c r="S17" i="4"/>
  <c r="M18" i="3" l="1"/>
  <c r="M16" i="3"/>
  <c r="M17" i="3" l="1"/>
  <c r="V4" i="3" l="1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4" i="4"/>
  <c r="V5" i="4" s="1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R3" i="3" s="1"/>
  <c r="R4" i="3" s="1"/>
  <c r="G6" i="4"/>
  <c r="N3" i="4" s="1"/>
  <c r="M5" i="4"/>
  <c r="M6" i="4" s="1"/>
  <c r="Q4" i="4"/>
  <c r="M4" i="4"/>
  <c r="Q3" i="4"/>
  <c r="R3" i="4" s="1"/>
  <c r="G6" i="3"/>
  <c r="M4" i="3"/>
  <c r="M5" i="3" s="1"/>
  <c r="O3" i="4" l="1"/>
  <c r="S3" i="4"/>
  <c r="N3" i="3"/>
  <c r="N18" i="3"/>
  <c r="N16" i="3"/>
  <c r="N17" i="3"/>
  <c r="V6" i="4"/>
  <c r="R5" i="3"/>
  <c r="G2" i="4"/>
  <c r="G3" i="4" s="1"/>
  <c r="G7" i="4"/>
  <c r="R4" i="4"/>
  <c r="N4" i="4"/>
  <c r="Q6" i="4"/>
  <c r="M7" i="4"/>
  <c r="N6" i="4"/>
  <c r="N5" i="4"/>
  <c r="Q5" i="4"/>
  <c r="R5" i="4" s="1"/>
  <c r="G7" i="3"/>
  <c r="G2" i="3"/>
  <c r="M6" i="3"/>
  <c r="N5" i="3"/>
  <c r="N4" i="3"/>
  <c r="S4" i="3" l="1"/>
  <c r="T4" i="3"/>
  <c r="O3" i="3"/>
  <c r="O4" i="3" s="1"/>
  <c r="O5" i="3" s="1"/>
  <c r="S3" i="3"/>
  <c r="T5" i="3"/>
  <c r="S5" i="3"/>
  <c r="S6" i="4"/>
  <c r="T6" i="4"/>
  <c r="S4" i="4"/>
  <c r="T4" i="4"/>
  <c r="S5" i="4"/>
  <c r="T5" i="4"/>
  <c r="G4" i="3"/>
  <c r="O4" i="4"/>
  <c r="O5" i="4" s="1"/>
  <c r="O6" i="4" s="1"/>
  <c r="G5" i="4"/>
  <c r="G3" i="3"/>
  <c r="G5" i="3" s="1"/>
  <c r="V7" i="4"/>
  <c r="R6" i="3"/>
  <c r="G4" i="4"/>
  <c r="Q7" i="4"/>
  <c r="N7" i="4"/>
  <c r="M8" i="4"/>
  <c r="R6" i="4"/>
  <c r="N6" i="3"/>
  <c r="M7" i="3"/>
  <c r="T6" i="3" l="1"/>
  <c r="S6" i="3"/>
  <c r="S7" i="4"/>
  <c r="T7" i="4"/>
  <c r="O7" i="4"/>
  <c r="O6" i="3"/>
  <c r="V8" i="4"/>
  <c r="R7" i="3"/>
  <c r="R7" i="4"/>
  <c r="Q8" i="4"/>
  <c r="N8" i="4"/>
  <c r="M9" i="4"/>
  <c r="N7" i="3"/>
  <c r="M8" i="3"/>
  <c r="T7" i="3" l="1"/>
  <c r="S7" i="3"/>
  <c r="S8" i="4"/>
  <c r="T8" i="4"/>
  <c r="O7" i="3"/>
  <c r="V9" i="4"/>
  <c r="R8" i="3"/>
  <c r="R8" i="4"/>
  <c r="O8" i="4"/>
  <c r="Q9" i="4"/>
  <c r="N9" i="4"/>
  <c r="M10" i="4"/>
  <c r="N8" i="3"/>
  <c r="M9" i="3"/>
  <c r="S8" i="3" l="1"/>
  <c r="T8" i="3"/>
  <c r="S9" i="4"/>
  <c r="T9" i="4"/>
  <c r="O8" i="3"/>
  <c r="V10" i="4"/>
  <c r="R9" i="3"/>
  <c r="R9" i="4"/>
  <c r="O9" i="4"/>
  <c r="Q10" i="4"/>
  <c r="M11" i="4"/>
  <c r="N10" i="4"/>
  <c r="N9" i="3"/>
  <c r="M10" i="3"/>
  <c r="T9" i="3" l="1"/>
  <c r="S9" i="3"/>
  <c r="T10" i="4"/>
  <c r="S10" i="4"/>
  <c r="O9" i="3"/>
  <c r="V11" i="4"/>
  <c r="R10" i="3"/>
  <c r="R10" i="4"/>
  <c r="Q11" i="4"/>
  <c r="M12" i="4"/>
  <c r="N11" i="4"/>
  <c r="O10" i="4"/>
  <c r="N10" i="3"/>
  <c r="M11" i="3"/>
  <c r="T10" i="3" l="1"/>
  <c r="S10" i="3"/>
  <c r="T11" i="4"/>
  <c r="S11" i="4"/>
  <c r="O10" i="3"/>
  <c r="V12" i="4"/>
  <c r="R11" i="3"/>
  <c r="O11" i="4"/>
  <c r="R11" i="4"/>
  <c r="M13" i="4"/>
  <c r="N12" i="4"/>
  <c r="Q12" i="4"/>
  <c r="N11" i="3"/>
  <c r="M12" i="3"/>
  <c r="T11" i="3" l="1"/>
  <c r="S11" i="3"/>
  <c r="S12" i="4"/>
  <c r="T12" i="4"/>
  <c r="O11" i="3"/>
  <c r="V13" i="4"/>
  <c r="R12" i="3"/>
  <c r="R12" i="4"/>
  <c r="M14" i="4"/>
  <c r="N13" i="4"/>
  <c r="Q13" i="4"/>
  <c r="O12" i="4"/>
  <c r="N12" i="3"/>
  <c r="M13" i="3"/>
  <c r="S12" i="3" l="1"/>
  <c r="T12" i="3"/>
  <c r="S13" i="4"/>
  <c r="T13" i="4"/>
  <c r="O13" i="4"/>
  <c r="O12" i="3"/>
  <c r="V14" i="4"/>
  <c r="R13" i="3"/>
  <c r="R13" i="4"/>
  <c r="N14" i="4"/>
  <c r="M15" i="4"/>
  <c r="Q14" i="4"/>
  <c r="N13" i="3"/>
  <c r="M14" i="3"/>
  <c r="T13" i="3" l="1"/>
  <c r="S13" i="3"/>
  <c r="S14" i="4"/>
  <c r="T14" i="4"/>
  <c r="T18" i="4" s="1"/>
  <c r="S18" i="4"/>
  <c r="O14" i="4"/>
  <c r="O13" i="3"/>
  <c r="V15" i="4"/>
  <c r="R14" i="3"/>
  <c r="R14" i="4"/>
  <c r="M16" i="4"/>
  <c r="N15" i="4"/>
  <c r="Q15" i="4"/>
  <c r="N14" i="3"/>
  <c r="M15" i="3"/>
  <c r="N15" i="3" s="1"/>
  <c r="T14" i="3" l="1"/>
  <c r="S14" i="3"/>
  <c r="O14" i="3"/>
  <c r="O15" i="3" s="1"/>
  <c r="O16" i="3" s="1"/>
  <c r="O17" i="3" s="1"/>
  <c r="O18" i="3" s="1"/>
  <c r="V16" i="4"/>
  <c r="R15" i="3"/>
  <c r="R15" i="4"/>
  <c r="Q16" i="4"/>
  <c r="R16" i="4" s="1"/>
  <c r="M17" i="4"/>
  <c r="N16" i="4"/>
  <c r="O15" i="4"/>
  <c r="V17" i="4" l="1"/>
  <c r="R16" i="3"/>
  <c r="Q17" i="4"/>
  <c r="R17" i="4" s="1"/>
  <c r="M18" i="4"/>
  <c r="N18" i="4" s="1"/>
  <c r="N17" i="4"/>
  <c r="O16" i="4"/>
  <c r="T21" i="4" l="1"/>
  <c r="V18" i="4"/>
  <c r="R17" i="3"/>
  <c r="O17" i="4"/>
  <c r="O18" i="4" s="1"/>
  <c r="T20" i="4" l="1"/>
  <c r="T21" i="3"/>
  <c r="T20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<sst xmlns="http://schemas.openxmlformats.org/spreadsheetml/2006/main" count="69" uniqueCount="34">
  <si>
    <t>Real Statistics Using Excel</t>
  </si>
  <si>
    <t>Updated</t>
  </si>
  <si>
    <t>Copyright © 2013 - 2023 Charles Zaiontz</t>
  </si>
  <si>
    <t>λ</t>
  </si>
  <si>
    <t>μ</t>
  </si>
  <si>
    <t>mean arrival rate</t>
  </si>
  <si>
    <t>mean service rate</t>
  </si>
  <si>
    <t>utilization</t>
  </si>
  <si>
    <t>mean # of customers in system</t>
  </si>
  <si>
    <t>mean # of customers in queue</t>
  </si>
  <si>
    <t>mean time customer waits in queue</t>
  </si>
  <si>
    <t>mean time customer remains in system</t>
  </si>
  <si>
    <t>Rho</t>
  </si>
  <si>
    <t>L</t>
  </si>
  <si>
    <t>Lq</t>
  </si>
  <si>
    <t>W</t>
  </si>
  <si>
    <t>Wq</t>
  </si>
  <si>
    <t>n</t>
  </si>
  <si>
    <t>pn</t>
  </si>
  <si>
    <t>Pn</t>
  </si>
  <si>
    <t>t</t>
  </si>
  <si>
    <t>M/M/1/K Queueing Model</t>
  </si>
  <si>
    <t>K</t>
  </si>
  <si>
    <t>max # of customers</t>
  </si>
  <si>
    <t>λ-bar</t>
  </si>
  <si>
    <t>revised mean arrival rate</t>
  </si>
  <si>
    <t>(μt)^n/n!</t>
  </si>
  <si>
    <t>sum</t>
  </si>
  <si>
    <t>pn*sum</t>
  </si>
  <si>
    <t>P(W &gt; t)</t>
  </si>
  <si>
    <t>P(Wq &gt; t)</t>
  </si>
  <si>
    <t>w</t>
  </si>
  <si>
    <t>wq</t>
  </si>
  <si>
    <t>mean time customer is in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</si>
</sst>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0" fillId="2" borderId="3" xfId="0" applyFill="1" applyBorder="1"/>
    <xf numFmtId="0" fontId="0" fillId="2" borderId="0" xfId="0" applyFill="1"/>
    <xf numFmtId="0" fontId="0" fillId="0" borderId="5" xfId="0" applyBorder="1" applyAlignment="1">
      <alignment horizontal="right"/>
    </xf>
    <xf numFmtId="0" fontId="0" fillId="2" borderId="4" xfId="0" applyFill="1" applyBorder="1"/>
    <xf numFmtId="0" fontId="0" fillId="0" borderId="4" xfId="0" applyBorder="1"/>
    <xf numFmtId="164" fontId="0" fillId="2" borderId="2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6" xfId="0" applyFill="1" applyBorder="1"/>
    <xf numFmtId="0" fontId="0" fillId="0" borderId="0" xfId="0" applyBorder="1"/>
    <xf numFmtId="0" fontId="0" fillId="2" borderId="0" xfId="0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21</v>
      </c>
    </row>
    <row r="4" spans="1:2" x14ac:dyDescent="0.35">
      <c r="A4" t="s">
        <v>1</v>
      </c>
      <c r="B4" s="1">
        <v>44974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05E-1D2A-4A6C-B10C-195A77495DE6}">
  <sheetPr codeName="Sheet2"/>
  <dimension ref="A1:X21"/>
  <sheetViews>
    <sheetView zoomScaleNormal="100" workbookViewId="0"/>
  </sheetViews>
  <sheetFormatPr defaultRowHeight="14.5" x14ac:dyDescent="0.35"/>
  <cols>
    <col min="1" max="1" width="5.1796875" customWidth="1"/>
    <col min="2" max="2" width="8.1796875" customWidth="1"/>
    <col min="3" max="3" width="3.36328125" customWidth="1"/>
    <col min="4" max="4" width="17.26953125" bestFit="1" customWidth="1"/>
    <col min="5" max="5" width="3.6328125" customWidth="1"/>
    <col min="6" max="6" width="7.1796875" customWidth="1"/>
    <col min="7" max="7" width="8.1796875" customWidth="1"/>
    <col min="8" max="8" width="3.26953125" customWidth="1"/>
    <col min="9" max="9" width="30.453125" customWidth="1"/>
    <col min="10" max="10" width="3" customWidth="1"/>
    <col min="11" max="11" width="49.81640625" customWidth="1"/>
    <col min="12" max="12" width="4.6328125" customWidth="1"/>
    <col min="13" max="13" width="4.26953125" customWidth="1"/>
    <col min="17" max="17" width="8.7265625" customWidth="1"/>
    <col min="19" max="19" width="8.7265625" customWidth="1"/>
    <col min="22" max="22" width="4.6328125" customWidth="1"/>
  </cols>
  <sheetData>
    <row r="1" spans="1:24" x14ac:dyDescent="0.35">
      <c r="S1" s="14" t="s">
        <v>31</v>
      </c>
      <c r="T1" s="14" t="s">
        <v>32</v>
      </c>
    </row>
    <row r="2" spans="1:24" x14ac:dyDescent="0.35">
      <c r="A2" s="3" t="s">
        <v>3</v>
      </c>
      <c r="B2" s="4">
        <v>25</v>
      </c>
      <c r="D2" t="s">
        <v>5</v>
      </c>
      <c r="F2" t="s">
        <v>13</v>
      </c>
      <c r="G2" s="11">
        <f>IF(G6=1,B4/2,G6/(1-G6)-(B4+1)*G6^(B4+1)/(1-G6^(B4+1)))</f>
        <v>1.6377366304417724</v>
      </c>
      <c r="I2" t="s">
        <v>8</v>
      </c>
      <c r="K2" t="e" cm="1">
        <f t="array" aca="1" ref="K2" ca="1">FTEXT(G2)</f>
        <v>#NAME?</v>
      </c>
      <c r="M2" s="7" t="s">
        <v>17</v>
      </c>
      <c r="N2" s="7" t="s">
        <v>18</v>
      </c>
      <c r="O2" s="7" t="s">
        <v>19</v>
      </c>
      <c r="Q2" s="7" t="s">
        <v>26</v>
      </c>
      <c r="R2" s="7" t="s">
        <v>27</v>
      </c>
      <c r="S2" s="7" t="s">
        <v>28</v>
      </c>
      <c r="T2" s="7" t="s">
        <v>28</v>
      </c>
      <c r="V2" s="7" t="s">
        <v>17</v>
      </c>
      <c r="W2" s="7" t="s">
        <v>18</v>
      </c>
      <c r="X2" s="7" t="s">
        <v>19</v>
      </c>
    </row>
    <row r="3" spans="1:24" x14ac:dyDescent="0.35">
      <c r="A3" s="3" t="s">
        <v>4</v>
      </c>
      <c r="B3" s="10">
        <v>40</v>
      </c>
      <c r="D3" t="s">
        <v>6</v>
      </c>
      <c r="F3" t="s">
        <v>14</v>
      </c>
      <c r="G3" s="12">
        <f>G2-(1-N3)</f>
        <v>1.0135711507174905</v>
      </c>
      <c r="I3" t="s">
        <v>9</v>
      </c>
      <c r="K3" t="e" cm="1">
        <f t="array" aca="1" ref="K3" ca="1">FTEXT(G3)</f>
        <v>#NAME?</v>
      </c>
      <c r="M3" s="6">
        <v>0</v>
      </c>
      <c r="N3">
        <f>IF(M3&gt;B$4,0,IF(G$6=1,1/(B$4+1),(1-G$6)*G$6^M3/(1-G$6^(B$4+1))))</f>
        <v>0.37583452027571812</v>
      </c>
      <c r="O3">
        <f>N3</f>
        <v>0.37583452027571812</v>
      </c>
      <c r="Q3">
        <f t="shared" ref="Q3:Q15" si="0">(B$3*Q$20)^M3/FACT(M3)</f>
        <v>1</v>
      </c>
      <c r="R3">
        <f>Q3</f>
        <v>1</v>
      </c>
      <c r="S3">
        <f>IF(M3&lt;B$4,N3*R3,"")</f>
        <v>0.37583452027571812</v>
      </c>
      <c r="V3" s="6">
        <v>0</v>
      </c>
      <c r="W3" t="e" cm="1">
        <f t="array" aca="1" ref="W3" ca="1">MM1KPn(B$2,B$3,B$4,V3)</f>
        <v>#NAME?</v>
      </c>
      <c r="X3" t="e" cm="1">
        <f t="array" aca="1" ref="X3" ca="1">MM1KPn(B$2,B$3,B$4,V3,TRUE)</f>
        <v>#NAME?</v>
      </c>
    </row>
    <row r="4" spans="1:24" x14ac:dyDescent="0.35">
      <c r="A4" s="3" t="s">
        <v>22</v>
      </c>
      <c r="B4" s="5">
        <v>12</v>
      </c>
      <c r="D4" t="s">
        <v>23</v>
      </c>
      <c r="F4" t="s">
        <v>15</v>
      </c>
      <c r="G4" s="12">
        <f>G2/G7</f>
        <v>6.5597169792819807E-2</v>
      </c>
      <c r="I4" t="s">
        <v>33</v>
      </c>
      <c r="K4" t="e" cm="1">
        <f t="array" aca="1" ref="K4" ca="1">FTEXT(G4)</f>
        <v>#NAME?</v>
      </c>
      <c r="M4" s="6">
        <f>M3+1</f>
        <v>1</v>
      </c>
      <c r="N4">
        <f t="shared" ref="N4:N18" si="1">IF(M4&gt;B$4,0,IF(G$6=1,1/(B$4+1),(1-G$6)*G$6^M4/(1-G$6^(B$4+1))))</f>
        <v>0.23489657517232382</v>
      </c>
      <c r="O4">
        <f>O3+N4</f>
        <v>0.61073109544804194</v>
      </c>
      <c r="Q4">
        <f t="shared" si="0"/>
        <v>8</v>
      </c>
      <c r="R4">
        <f>R3+Q4</f>
        <v>9</v>
      </c>
      <c r="S4">
        <f t="shared" ref="S4:S17" si="2">IF(M4&lt;B$4,N4*R4,"")</f>
        <v>2.1140691765509145</v>
      </c>
      <c r="T4">
        <f>IF(M4&lt;B$4,N4*R3,"")</f>
        <v>0.23489657517232382</v>
      </c>
      <c r="V4" s="6">
        <f>V3+1</f>
        <v>1</v>
      </c>
      <c r="W4" t="e" cm="1">
        <f t="array" aca="1" ref="W4" ca="1">MM1KPn(B$2,B$3,B$4,V4)</f>
        <v>#NAME?</v>
      </c>
      <c r="X4" t="e" cm="1">
        <f t="array" aca="1" ref="X4" ca="1">MM1KPn(B$2,B$3,B$4,V4,TRUE)</f>
        <v>#NAME?</v>
      </c>
    </row>
    <row r="5" spans="1:24" x14ac:dyDescent="0.35">
      <c r="F5" t="s">
        <v>16</v>
      </c>
      <c r="G5" s="12">
        <f>G3/G7</f>
        <v>4.0597125102333632E-2</v>
      </c>
      <c r="I5" t="s">
        <v>10</v>
      </c>
      <c r="K5" t="e" cm="1">
        <f t="array" aca="1" ref="K5" ca="1">FTEXT(G5)</f>
        <v>#NAME?</v>
      </c>
      <c r="M5" s="6">
        <f t="shared" ref="M5:M13" si="3">M4+1</f>
        <v>2</v>
      </c>
      <c r="N5">
        <f t="shared" si="1"/>
        <v>0.14681035948270238</v>
      </c>
      <c r="O5">
        <f t="shared" ref="O5:O13" si="4">O4+N5</f>
        <v>0.75754145493074432</v>
      </c>
      <c r="Q5">
        <f t="shared" si="0"/>
        <v>32</v>
      </c>
      <c r="R5">
        <f t="shared" ref="R5:R17" si="5">R4+Q5</f>
        <v>41</v>
      </c>
      <c r="S5">
        <f t="shared" si="2"/>
        <v>6.0192247387907978</v>
      </c>
      <c r="T5">
        <f t="shared" ref="T5:T17" si="6">IF(M5&lt;B$4,N5*R4,"")</f>
        <v>1.3212932353443214</v>
      </c>
      <c r="V5" s="6">
        <f t="shared" ref="V5:V13" si="7">V4+1</f>
        <v>2</v>
      </c>
      <c r="W5" t="e" cm="1">
        <f t="array" aca="1" ref="W5" ca="1">MM1KPn(B$2,B$3,B$4,V5)</f>
        <v>#NAME?</v>
      </c>
      <c r="X5" t="e" cm="1">
        <f t="array" aca="1" ref="X5" ca="1">MM1KPn(B$2,B$3,B$4,V5,TRUE)</f>
        <v>#NAME?</v>
      </c>
    </row>
    <row r="6" spans="1:24" x14ac:dyDescent="0.35">
      <c r="F6" t="s">
        <v>12</v>
      </c>
      <c r="G6" s="12">
        <f>B2/B3</f>
        <v>0.625</v>
      </c>
      <c r="I6" t="s">
        <v>7</v>
      </c>
      <c r="K6" t="e" cm="1">
        <f t="array" aca="1" ref="K6" ca="1">FTEXT(G6)</f>
        <v>#NAME?</v>
      </c>
      <c r="M6" s="6">
        <f t="shared" si="3"/>
        <v>3</v>
      </c>
      <c r="N6">
        <f t="shared" si="1"/>
        <v>9.1756474676688987E-2</v>
      </c>
      <c r="O6">
        <f t="shared" si="4"/>
        <v>0.84929792960743333</v>
      </c>
      <c r="Q6">
        <f t="shared" si="0"/>
        <v>85.333333333333329</v>
      </c>
      <c r="R6">
        <f t="shared" si="5"/>
        <v>126.33333333333333</v>
      </c>
      <c r="S6">
        <f t="shared" si="2"/>
        <v>11.591901300821709</v>
      </c>
      <c r="T6">
        <f t="shared" si="6"/>
        <v>3.7620154617442485</v>
      </c>
      <c r="V6" s="6">
        <f t="shared" si="7"/>
        <v>3</v>
      </c>
      <c r="W6" t="e" cm="1">
        <f t="array" aca="1" ref="W6" ca="1">MM1KPn(B$2,B$3,B$4,V6)</f>
        <v>#NAME?</v>
      </c>
      <c r="X6" t="e" cm="1">
        <f t="array" aca="1" ref="X6" ca="1">MM1KPn(B$2,B$3,B$4,V6,TRUE)</f>
        <v>#NAME?</v>
      </c>
    </row>
    <row r="7" spans="1:24" x14ac:dyDescent="0.35">
      <c r="F7" s="3" t="s">
        <v>24</v>
      </c>
      <c r="G7" s="13">
        <f>IF(G6=1,B2*B4/(B4+1),B2*(1-(1-G6)*G6^B4/(1-G6^B4)))</f>
        <v>24.966574558237074</v>
      </c>
      <c r="I7" t="s">
        <v>25</v>
      </c>
      <c r="K7" t="e" cm="1">
        <f t="array" aca="1" ref="K7" ca="1">FTEXT(G7)</f>
        <v>#NAME?</v>
      </c>
      <c r="M7" s="6">
        <f t="shared" si="3"/>
        <v>4</v>
      </c>
      <c r="N7">
        <f t="shared" si="1"/>
        <v>5.734779667293062E-2</v>
      </c>
      <c r="O7">
        <f t="shared" si="4"/>
        <v>0.90664572628036399</v>
      </c>
      <c r="Q7">
        <f t="shared" si="0"/>
        <v>170.66666666666666</v>
      </c>
      <c r="R7">
        <f t="shared" si="5"/>
        <v>297</v>
      </c>
      <c r="S7">
        <f t="shared" si="2"/>
        <v>17.032295611860395</v>
      </c>
      <c r="T7">
        <f t="shared" si="6"/>
        <v>7.2449383130135683</v>
      </c>
      <c r="V7" s="6">
        <f t="shared" si="7"/>
        <v>4</v>
      </c>
      <c r="W7" t="e" cm="1">
        <f t="array" aca="1" ref="W7" ca="1">MM1KPn(B$2,B$3,B$4,V7)</f>
        <v>#NAME?</v>
      </c>
      <c r="X7" t="e" cm="1">
        <f t="array" aca="1" ref="X7" ca="1">MM1KPn(B$2,B$3,B$4,V7,TRUE)</f>
        <v>#NAME?</v>
      </c>
    </row>
    <row r="8" spans="1:24" x14ac:dyDescent="0.35">
      <c r="M8" s="6">
        <f t="shared" si="3"/>
        <v>5</v>
      </c>
      <c r="N8">
        <f t="shared" si="1"/>
        <v>3.5842372920581636E-2</v>
      </c>
      <c r="O8">
        <f t="shared" si="4"/>
        <v>0.94248809920094567</v>
      </c>
      <c r="Q8">
        <f t="shared" si="0"/>
        <v>273.06666666666666</v>
      </c>
      <c r="R8">
        <f t="shared" si="5"/>
        <v>570.06666666666661</v>
      </c>
      <c r="S8">
        <f t="shared" si="2"/>
        <v>20.432542056259567</v>
      </c>
      <c r="T8">
        <f t="shared" si="6"/>
        <v>10.645184757412746</v>
      </c>
      <c r="V8" s="6">
        <f t="shared" si="7"/>
        <v>5</v>
      </c>
      <c r="W8" t="e" cm="1">
        <f t="array" aca="1" ref="W8" ca="1">MM1KPn(B$2,B$3,B$4,V8)</f>
        <v>#NAME?</v>
      </c>
      <c r="X8" t="e" cm="1">
        <f t="array" aca="1" ref="X8" ca="1">MM1KPn(B$2,B$3,B$4,V8,TRUE)</f>
        <v>#NAME?</v>
      </c>
    </row>
    <row r="9" spans="1:24" x14ac:dyDescent="0.35">
      <c r="M9" s="6">
        <f t="shared" si="3"/>
        <v>6</v>
      </c>
      <c r="N9">
        <f t="shared" si="1"/>
        <v>2.2401483075363524E-2</v>
      </c>
      <c r="O9">
        <f t="shared" si="4"/>
        <v>0.96488958227630917</v>
      </c>
      <c r="Q9">
        <f t="shared" si="0"/>
        <v>364.0888888888889</v>
      </c>
      <c r="R9">
        <f t="shared" si="5"/>
        <v>934.15555555555557</v>
      </c>
      <c r="S9">
        <f t="shared" si="2"/>
        <v>20.926469867534589</v>
      </c>
      <c r="T9">
        <f t="shared" si="6"/>
        <v>12.770338785162231</v>
      </c>
      <c r="V9" s="6">
        <f t="shared" si="7"/>
        <v>6</v>
      </c>
      <c r="W9" t="e" cm="1">
        <f t="array" aca="1" ref="W9" ca="1">MM1KPn(B$2,B$3,B$4,V9)</f>
        <v>#NAME?</v>
      </c>
      <c r="X9" t="e" cm="1">
        <f t="array" aca="1" ref="X9" ca="1">MM1KPn(B$2,B$3,B$4,V9,TRUE)</f>
        <v>#NAME?</v>
      </c>
    </row>
    <row r="10" spans="1:24" x14ac:dyDescent="0.35">
      <c r="F10" t="e" cm="1">
        <f t="array" aca="1" ref="F10" ca="1">MM1K(B2,B3,B4,TRUE)</f>
        <v>#NAME?</v>
      </c>
      <c r="G10" s="11"/>
      <c r="I10" t="e" cm="1">
        <f t="array" aca="1" ref="I10" ca="1">FTEXT(F10)</f>
        <v>#NAME?</v>
      </c>
      <c r="M10" s="6">
        <f t="shared" si="3"/>
        <v>7</v>
      </c>
      <c r="N10">
        <f t="shared" si="1"/>
        <v>1.4000926922102202E-2</v>
      </c>
      <c r="O10">
        <f t="shared" si="4"/>
        <v>0.97889050919841136</v>
      </c>
      <c r="Q10">
        <f t="shared" si="0"/>
        <v>416.1015873015873</v>
      </c>
      <c r="R10">
        <f t="shared" si="5"/>
        <v>1350.2571428571428</v>
      </c>
      <c r="S10">
        <f t="shared" si="2"/>
        <v>18.90485158318937</v>
      </c>
      <c r="T10">
        <f t="shared" si="6"/>
        <v>13.079043667209117</v>
      </c>
      <c r="V10" s="6">
        <f t="shared" si="7"/>
        <v>7</v>
      </c>
      <c r="W10" t="e" cm="1">
        <f t="array" aca="1" ref="W10" ca="1">MM1KPn(B$2,B$3,B$4,V10)</f>
        <v>#NAME?</v>
      </c>
      <c r="X10" t="e" cm="1">
        <f t="array" aca="1" ref="X10" ca="1">MM1KPn(B$2,B$3,B$4,V10,TRUE)</f>
        <v>#NAME?</v>
      </c>
    </row>
    <row r="11" spans="1:24" x14ac:dyDescent="0.35">
      <c r="G11" s="12"/>
      <c r="M11" s="6">
        <f t="shared" si="3"/>
        <v>8</v>
      </c>
      <c r="N11">
        <f t="shared" si="1"/>
        <v>8.7505793263138766E-3</v>
      </c>
      <c r="O11">
        <f t="shared" si="4"/>
        <v>0.98764108852472521</v>
      </c>
      <c r="Q11">
        <f t="shared" si="0"/>
        <v>416.1015873015873</v>
      </c>
      <c r="R11">
        <f t="shared" si="5"/>
        <v>1766.3587301587299</v>
      </c>
      <c r="S11">
        <f t="shared" si="2"/>
        <v>15.456662186981013</v>
      </c>
      <c r="T11">
        <f t="shared" si="6"/>
        <v>11.815532239493356</v>
      </c>
      <c r="V11" s="6">
        <f t="shared" si="7"/>
        <v>8</v>
      </c>
      <c r="W11" t="e" cm="1">
        <f t="array" aca="1" ref="W11" ca="1">MM1KPn(B$2,B$3,B$4,V11)</f>
        <v>#NAME?</v>
      </c>
      <c r="X11" t="e" cm="1">
        <f t="array" aca="1" ref="X11" ca="1">MM1KPn(B$2,B$3,B$4,V11,TRUE)</f>
        <v>#NAME?</v>
      </c>
    </row>
    <row r="12" spans="1:24" x14ac:dyDescent="0.35">
      <c r="G12" s="12"/>
      <c r="M12" s="6">
        <f t="shared" si="3"/>
        <v>9</v>
      </c>
      <c r="N12">
        <f t="shared" si="1"/>
        <v>5.4691120789461724E-3</v>
      </c>
      <c r="O12">
        <f t="shared" si="4"/>
        <v>0.99311020060367139</v>
      </c>
      <c r="Q12">
        <f t="shared" si="0"/>
        <v>369.86807760141096</v>
      </c>
      <c r="R12">
        <f t="shared" si="5"/>
        <v>2136.2268077601411</v>
      </c>
      <c r="S12">
        <f t="shared" si="2"/>
        <v>11.68326383768961</v>
      </c>
      <c r="T12">
        <f t="shared" si="6"/>
        <v>9.6604138668631325</v>
      </c>
      <c r="V12" s="6">
        <f t="shared" si="7"/>
        <v>9</v>
      </c>
      <c r="W12" t="e" cm="1">
        <f t="array" aca="1" ref="W12" ca="1">MM1KPn(B$2,B$3,B$4,V12)</f>
        <v>#NAME?</v>
      </c>
      <c r="X12" t="e" cm="1">
        <f t="array" aca="1" ref="X12" ca="1">MM1KPn(B$2,B$3,B$4,V12,TRUE)</f>
        <v>#NAME?</v>
      </c>
    </row>
    <row r="13" spans="1:24" x14ac:dyDescent="0.35">
      <c r="G13" s="12"/>
      <c r="M13" s="6">
        <f t="shared" si="3"/>
        <v>10</v>
      </c>
      <c r="N13">
        <f t="shared" si="1"/>
        <v>3.418195049341358E-3</v>
      </c>
      <c r="O13">
        <f t="shared" si="4"/>
        <v>0.99652839565301277</v>
      </c>
      <c r="Q13">
        <f t="shared" si="0"/>
        <v>295.89446208112872</v>
      </c>
      <c r="R13">
        <f t="shared" si="5"/>
        <v>2432.1212698412701</v>
      </c>
      <c r="S13">
        <f t="shared" si="2"/>
        <v>8.313464883969246</v>
      </c>
      <c r="T13">
        <f t="shared" si="6"/>
        <v>7.3020398985560071</v>
      </c>
      <c r="V13" s="6">
        <f t="shared" si="7"/>
        <v>10</v>
      </c>
      <c r="W13" t="e" cm="1">
        <f t="array" aca="1" ref="W13" ca="1">MM1KPn(B$2,B$3,B$4,V13)</f>
        <v>#NAME?</v>
      </c>
      <c r="X13" t="e" cm="1">
        <f t="array" aca="1" ref="X13" ca="1">MM1KPn(B$2,B$3,B$4,V13,TRUE)</f>
        <v>#NAME?</v>
      </c>
    </row>
    <row r="14" spans="1:24" x14ac:dyDescent="0.35">
      <c r="G14" s="12"/>
      <c r="M14" s="6">
        <f>M13+1</f>
        <v>11</v>
      </c>
      <c r="N14">
        <f t="shared" si="1"/>
        <v>2.1363719058383485E-3</v>
      </c>
      <c r="O14">
        <f>O13+N14</f>
        <v>0.99866476755885114</v>
      </c>
      <c r="Q14">
        <f t="shared" si="0"/>
        <v>215.1959724226391</v>
      </c>
      <c r="R14">
        <f t="shared" si="5"/>
        <v>2647.3172422639091</v>
      </c>
      <c r="S14">
        <f t="shared" si="2"/>
        <v>5.655654182214068</v>
      </c>
      <c r="T14">
        <f t="shared" si="6"/>
        <v>5.1959155524807787</v>
      </c>
      <c r="V14" s="6">
        <f>V13+1</f>
        <v>11</v>
      </c>
      <c r="W14" t="e" cm="1">
        <f t="array" aca="1" ref="W14" ca="1">MM1KPn(B$2,B$3,B$4,V14)</f>
        <v>#NAME?</v>
      </c>
      <c r="X14" t="e" cm="1">
        <f t="array" aca="1" ref="X14" ca="1">MM1KPn(B$2,B$3,B$4,V14,TRUE)</f>
        <v>#NAME?</v>
      </c>
    </row>
    <row r="15" spans="1:24" x14ac:dyDescent="0.35">
      <c r="G15" s="13"/>
      <c r="M15" s="6">
        <f>M14+1</f>
        <v>12</v>
      </c>
      <c r="N15">
        <f t="shared" si="1"/>
        <v>1.3352324411489678E-3</v>
      </c>
      <c r="O15">
        <f>O14+N15</f>
        <v>1</v>
      </c>
      <c r="Q15">
        <f t="shared" si="0"/>
        <v>143.46398161509273</v>
      </c>
      <c r="R15">
        <f t="shared" si="5"/>
        <v>2790.781223879002</v>
      </c>
      <c r="S15" t="str">
        <f t="shared" si="2"/>
        <v/>
      </c>
      <c r="T15" t="str">
        <f t="shared" si="6"/>
        <v/>
      </c>
      <c r="V15" s="6">
        <f>V14+1</f>
        <v>12</v>
      </c>
      <c r="W15" t="e" cm="1">
        <f t="array" aca="1" ref="W15" ca="1">MM1KPn(B$2,B$3,B$4,V15)</f>
        <v>#NAME?</v>
      </c>
      <c r="X15" t="e" cm="1">
        <f t="array" aca="1" ref="X15" ca="1">MM1KPn(B$2,B$3,B$4,V15,TRUE)</f>
        <v>#NAME?</v>
      </c>
    </row>
    <row r="16" spans="1:24" x14ac:dyDescent="0.35">
      <c r="M16" s="6">
        <f t="shared" ref="M16:M18" si="8">M15+1</f>
        <v>13</v>
      </c>
      <c r="N16">
        <f t="shared" si="1"/>
        <v>0</v>
      </c>
      <c r="O16">
        <f t="shared" ref="O16:O18" si="9">O15+N16</f>
        <v>1</v>
      </c>
      <c r="Q16">
        <f t="shared" ref="Q16:Q17" si="10">(B$3*Q$20)^M16/FACT(M16)</f>
        <v>88.285527147749363</v>
      </c>
      <c r="R16">
        <f t="shared" si="5"/>
        <v>2879.0667510267513</v>
      </c>
      <c r="S16" t="str">
        <f t="shared" si="2"/>
        <v/>
      </c>
      <c r="T16" t="str">
        <f t="shared" si="6"/>
        <v/>
      </c>
      <c r="V16" s="6">
        <f t="shared" ref="V16:V18" si="11">V15+1</f>
        <v>13</v>
      </c>
      <c r="W16" t="e" cm="1">
        <f t="array" aca="1" ref="W16" ca="1">MM1KPn(B$2,B$3,B$4,V16)</f>
        <v>#NAME?</v>
      </c>
      <c r="X16" t="e" cm="1">
        <f t="array" aca="1" ref="X16" ca="1">MM1KPn(B$2,B$3,B$4,V16,TRUE)</f>
        <v>#NAME?</v>
      </c>
    </row>
    <row r="17" spans="13:24" x14ac:dyDescent="0.35">
      <c r="M17" s="6">
        <f t="shared" si="8"/>
        <v>14</v>
      </c>
      <c r="N17">
        <f t="shared" si="1"/>
        <v>0</v>
      </c>
      <c r="O17">
        <f t="shared" si="9"/>
        <v>1</v>
      </c>
      <c r="Q17" s="9">
        <f t="shared" si="10"/>
        <v>50.448872655856782</v>
      </c>
      <c r="R17" s="9">
        <f t="shared" si="5"/>
        <v>2929.5156236826078</v>
      </c>
      <c r="S17" s="9" t="str">
        <f t="shared" si="2"/>
        <v/>
      </c>
      <c r="T17" s="9" t="str">
        <f t="shared" si="6"/>
        <v/>
      </c>
      <c r="V17" s="6">
        <f t="shared" si="11"/>
        <v>14</v>
      </c>
      <c r="W17" t="e" cm="1">
        <f t="array" aca="1" ref="W17" ca="1">MM1KPn(B$2,B$3,B$4,V17)</f>
        <v>#NAME?</v>
      </c>
      <c r="X17" t="e" cm="1">
        <f t="array" aca="1" ref="X17" ca="1">MM1KPn(B$2,B$3,B$4,V17,TRUE)</f>
        <v>#NAME?</v>
      </c>
    </row>
    <row r="18" spans="13:24" x14ac:dyDescent="0.35">
      <c r="M18" s="8">
        <f t="shared" si="8"/>
        <v>15</v>
      </c>
      <c r="N18" s="9">
        <f t="shared" si="1"/>
        <v>0</v>
      </c>
      <c r="O18" s="9">
        <f t="shared" si="9"/>
        <v>1</v>
      </c>
      <c r="S18">
        <f>SUM(S3:S17)</f>
        <v>138.506233946137</v>
      </c>
      <c r="T18">
        <f>SUM(T3:T17)</f>
        <v>83.03161235245183</v>
      </c>
      <c r="V18" s="8">
        <f t="shared" si="11"/>
        <v>15</v>
      </c>
      <c r="W18" s="9" t="e" cm="1">
        <f t="array" aca="1" ref="W18" ca="1">MM1KPn(B$2,B$3,B$4,V18)</f>
        <v>#NAME?</v>
      </c>
      <c r="X18" s="9" t="e" cm="1">
        <f t="array" aca="1" ref="X18" ca="1">MM1KPn(B$2,B$3,B$4,V18,TRUE)</f>
        <v>#NAME?</v>
      </c>
    </row>
    <row r="20" spans="13:24" x14ac:dyDescent="0.35">
      <c r="P20" s="15" t="s">
        <v>20</v>
      </c>
      <c r="Q20" s="16">
        <v>0.2</v>
      </c>
      <c r="S20" t="s">
        <v>29</v>
      </c>
      <c r="T20" s="11">
        <f ca="1">S18*EXP(-B3*Q20)/(1-OFFSET(N3,B4,0,1,1))</f>
        <v>4.6525787961887943E-2</v>
      </c>
      <c r="W20" s="11" t="e" cm="1">
        <f t="array" aca="1" ref="W20" ca="1">MM1KW(B2,B3,B4,Q20)</f>
        <v>#NAME?</v>
      </c>
    </row>
    <row r="21" spans="13:24" x14ac:dyDescent="0.35">
      <c r="S21" t="s">
        <v>30</v>
      </c>
      <c r="T21" s="13">
        <f ca="1">T18*EXP(-B3*Q20)/(1-OFFSET(N3,B4,0,1,1))</f>
        <v>2.7891244172779658E-2</v>
      </c>
      <c r="W21" s="13" t="e" cm="1">
        <f t="array" aca="1" ref="W21" ca="1">MM1KWq(B2,B3,B4,Q20)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7259-670E-4FCD-82AE-C9A1C1C8A3FC}">
  <sheetPr codeName="Sheet3"/>
  <dimension ref="A1:X21"/>
  <sheetViews>
    <sheetView workbookViewId="0"/>
  </sheetViews>
  <sheetFormatPr defaultRowHeight="14.5" x14ac:dyDescent="0.35"/>
  <cols>
    <col min="1" max="1" width="5.1796875" customWidth="1"/>
    <col min="2" max="2" width="8.1796875" customWidth="1"/>
    <col min="3" max="3" width="3.36328125" customWidth="1"/>
    <col min="4" max="4" width="17.26953125" bestFit="1" customWidth="1"/>
    <col min="5" max="5" width="4.6328125" customWidth="1"/>
    <col min="6" max="6" width="7.179687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49.81640625" customWidth="1"/>
    <col min="12" max="12" width="4.6328125" customWidth="1"/>
    <col min="13" max="13" width="4.26953125" customWidth="1"/>
    <col min="17" max="17" width="8.7265625" customWidth="1"/>
    <col min="22" max="22" width="4.6328125" customWidth="1"/>
  </cols>
  <sheetData>
    <row r="1" spans="1:24" x14ac:dyDescent="0.35">
      <c r="S1" s="14" t="s">
        <v>31</v>
      </c>
      <c r="T1" s="14" t="s">
        <v>32</v>
      </c>
    </row>
    <row r="2" spans="1:24" x14ac:dyDescent="0.35">
      <c r="A2" s="3" t="s">
        <v>3</v>
      </c>
      <c r="B2" s="4">
        <v>25</v>
      </c>
      <c r="D2" t="s">
        <v>5</v>
      </c>
      <c r="F2" t="s">
        <v>13</v>
      </c>
      <c r="G2" s="11">
        <f>IF(G6=1,B4/2,G6/(1-G6)-(B4+1)*G6^(B4+1)/(1-G6^(B4+1)))</f>
        <v>6</v>
      </c>
      <c r="I2" t="s">
        <v>8</v>
      </c>
      <c r="K2" t="e" cm="1">
        <f t="array" aca="1" ref="K2" ca="1">FTEXT(G2)</f>
        <v>#NAME?</v>
      </c>
      <c r="M2" s="7" t="s">
        <v>17</v>
      </c>
      <c r="N2" s="7" t="s">
        <v>18</v>
      </c>
      <c r="O2" s="7" t="s">
        <v>19</v>
      </c>
      <c r="Q2" s="7" t="s">
        <v>26</v>
      </c>
      <c r="R2" s="7" t="s">
        <v>27</v>
      </c>
      <c r="S2" s="7" t="s">
        <v>28</v>
      </c>
      <c r="T2" s="7" t="s">
        <v>28</v>
      </c>
      <c r="V2" s="7" t="s">
        <v>17</v>
      </c>
      <c r="W2" s="7" t="s">
        <v>18</v>
      </c>
      <c r="X2" s="7" t="s">
        <v>19</v>
      </c>
    </row>
    <row r="3" spans="1:24" x14ac:dyDescent="0.35">
      <c r="A3" s="3" t="s">
        <v>4</v>
      </c>
      <c r="B3" s="10">
        <v>25</v>
      </c>
      <c r="D3" t="s">
        <v>6</v>
      </c>
      <c r="F3" t="s">
        <v>14</v>
      </c>
      <c r="G3" s="12">
        <f>G2-(1-N3)</f>
        <v>5.0769230769230766</v>
      </c>
      <c r="I3" t="s">
        <v>9</v>
      </c>
      <c r="K3" t="e" cm="1">
        <f t="array" aca="1" ref="K3" ca="1">FTEXT(G3)</f>
        <v>#NAME?</v>
      </c>
      <c r="M3" s="6">
        <v>0</v>
      </c>
      <c r="N3">
        <f>IF(M3&gt;B$4,0,IF(G$6=1,1/(B$4+1),(1-G$6)*G$6^M3/(1-G$6^(B$4+1))))</f>
        <v>7.6923076923076927E-2</v>
      </c>
      <c r="O3">
        <f>N3</f>
        <v>7.6923076923076927E-2</v>
      </c>
      <c r="Q3">
        <f t="shared" ref="Q3:Q17" si="0">(B$3*Q$20)^M3/FACT(M3)</f>
        <v>1</v>
      </c>
      <c r="R3">
        <f>Q3</f>
        <v>1</v>
      </c>
      <c r="S3">
        <f>IF(M3&lt;B$4,N3*R3,"")</f>
        <v>7.6923076923076927E-2</v>
      </c>
      <c r="V3" s="6">
        <v>0</v>
      </c>
      <c r="W3" t="e" cm="1">
        <f t="array" aca="1" ref="W3" ca="1">MM1KPn(B$2,B$3,B$4,V3)</f>
        <v>#NAME?</v>
      </c>
      <c r="X3" t="e" cm="1">
        <f t="array" aca="1" ref="X3" ca="1">MM1KPn(B$2,B$3,B$4,V3,TRUE)</f>
        <v>#NAME?</v>
      </c>
    </row>
    <row r="4" spans="1:24" x14ac:dyDescent="0.35">
      <c r="A4" s="3" t="s">
        <v>22</v>
      </c>
      <c r="B4" s="5">
        <v>12</v>
      </c>
      <c r="D4" t="s">
        <v>23</v>
      </c>
      <c r="F4" t="s">
        <v>15</v>
      </c>
      <c r="G4" s="12">
        <f>G2/G7</f>
        <v>0.26</v>
      </c>
      <c r="I4" t="s">
        <v>11</v>
      </c>
      <c r="K4" t="e" cm="1">
        <f t="array" aca="1" ref="K4" ca="1">FTEXT(G4)</f>
        <v>#NAME?</v>
      </c>
      <c r="M4" s="6">
        <f>M3+1</f>
        <v>1</v>
      </c>
      <c r="N4">
        <f t="shared" ref="N4:N15" si="1">IF(M4&gt;B$4,0,IF(G$6=1,1/(B$4+1),(1-G$6)*G$6^M4/(1-G$6^(B$4+1))))</f>
        <v>7.6923076923076927E-2</v>
      </c>
      <c r="O4">
        <f>O3+N4</f>
        <v>0.15384615384615385</v>
      </c>
      <c r="Q4">
        <f t="shared" si="0"/>
        <v>5</v>
      </c>
      <c r="R4">
        <f>R3+Q4</f>
        <v>6</v>
      </c>
      <c r="S4">
        <f t="shared" ref="S4:S17" si="2">IF(M4&lt;B$4,N4*R4,"")</f>
        <v>0.46153846153846156</v>
      </c>
      <c r="T4">
        <f>IF(M4&lt;B$4,N4*R3,"")</f>
        <v>7.6923076923076927E-2</v>
      </c>
      <c r="V4" s="6">
        <f>V3+1</f>
        <v>1</v>
      </c>
      <c r="W4" t="e" cm="1">
        <f t="array" aca="1" ref="W4" ca="1">MM1KPn(B$2,B$3,B$4,V4)</f>
        <v>#NAME?</v>
      </c>
      <c r="X4" t="e" cm="1">
        <f t="array" aca="1" ref="X4" ca="1">MM1KPn(B$2,B$3,B$4,V4,TRUE)</f>
        <v>#NAME?</v>
      </c>
    </row>
    <row r="5" spans="1:24" x14ac:dyDescent="0.35">
      <c r="F5" t="s">
        <v>16</v>
      </c>
      <c r="G5" s="12">
        <f>G3/G7</f>
        <v>0.22</v>
      </c>
      <c r="I5" t="s">
        <v>10</v>
      </c>
      <c r="K5" t="e" cm="1">
        <f t="array" aca="1" ref="K5" ca="1">FTEXT(G5)</f>
        <v>#NAME?</v>
      </c>
      <c r="M5" s="6">
        <f t="shared" ref="M5:M13" si="3">M4+1</f>
        <v>2</v>
      </c>
      <c r="N5">
        <f t="shared" si="1"/>
        <v>7.6923076923076927E-2</v>
      </c>
      <c r="O5">
        <f t="shared" ref="O5:O13" si="4">O4+N5</f>
        <v>0.23076923076923078</v>
      </c>
      <c r="Q5">
        <f t="shared" si="0"/>
        <v>12.5</v>
      </c>
      <c r="R5">
        <f t="shared" ref="R5:R17" si="5">R4+Q5</f>
        <v>18.5</v>
      </c>
      <c r="S5">
        <f t="shared" si="2"/>
        <v>1.4230769230769231</v>
      </c>
      <c r="T5">
        <f t="shared" ref="T5:T17" si="6">IF(M5&lt;B$4,N5*R4,"")</f>
        <v>0.46153846153846156</v>
      </c>
      <c r="V5" s="6">
        <f t="shared" ref="V5:V13" si="7">V4+1</f>
        <v>2</v>
      </c>
      <c r="W5" t="e" cm="1">
        <f t="array" aca="1" ref="W5" ca="1">MM1KPn(B$2,B$3,B$4,V5)</f>
        <v>#NAME?</v>
      </c>
      <c r="X5" t="e" cm="1">
        <f t="array" aca="1" ref="X5" ca="1">MM1KPn(B$2,B$3,B$4,V5,TRUE)</f>
        <v>#NAME?</v>
      </c>
    </row>
    <row r="6" spans="1:24" x14ac:dyDescent="0.35">
      <c r="F6" t="s">
        <v>12</v>
      </c>
      <c r="G6" s="12">
        <f>B2/B3</f>
        <v>1</v>
      </c>
      <c r="I6" t="s">
        <v>7</v>
      </c>
      <c r="K6" t="e" cm="1">
        <f t="array" aca="1" ref="K6" ca="1">FTEXT(G6)</f>
        <v>#NAME?</v>
      </c>
      <c r="M6" s="6">
        <f t="shared" si="3"/>
        <v>3</v>
      </c>
      <c r="N6">
        <f t="shared" si="1"/>
        <v>7.6923076923076927E-2</v>
      </c>
      <c r="O6">
        <f t="shared" si="4"/>
        <v>0.30769230769230771</v>
      </c>
      <c r="Q6">
        <f t="shared" si="0"/>
        <v>20.833333333333332</v>
      </c>
      <c r="R6">
        <f t="shared" si="5"/>
        <v>39.333333333333329</v>
      </c>
      <c r="S6">
        <f t="shared" si="2"/>
        <v>3.0256410256410255</v>
      </c>
      <c r="T6">
        <f t="shared" si="6"/>
        <v>1.4230769230769231</v>
      </c>
      <c r="V6" s="6">
        <f t="shared" si="7"/>
        <v>3</v>
      </c>
      <c r="W6" t="e" cm="1">
        <f t="array" aca="1" ref="W6" ca="1">MM1KPn(B$2,B$3,B$4,V6)</f>
        <v>#NAME?</v>
      </c>
      <c r="X6" t="e" cm="1">
        <f t="array" aca="1" ref="X6" ca="1">MM1KPn(B$2,B$3,B$4,V6,TRUE)</f>
        <v>#NAME?</v>
      </c>
    </row>
    <row r="7" spans="1:24" x14ac:dyDescent="0.35">
      <c r="F7" s="3" t="s">
        <v>24</v>
      </c>
      <c r="G7" s="13">
        <f>IF(G6=1,B2*B4/(B4+1),B2*(1-(1-G6)*G6^B4/(1-G6^B4)))</f>
        <v>23.076923076923077</v>
      </c>
      <c r="I7" t="s">
        <v>25</v>
      </c>
      <c r="K7" t="e" cm="1">
        <f t="array" aca="1" ref="K7" ca="1">FTEXT(G7)</f>
        <v>#NAME?</v>
      </c>
      <c r="M7" s="6">
        <f t="shared" si="3"/>
        <v>4</v>
      </c>
      <c r="N7">
        <f t="shared" si="1"/>
        <v>7.6923076923076927E-2</v>
      </c>
      <c r="O7">
        <f t="shared" si="4"/>
        <v>0.38461538461538464</v>
      </c>
      <c r="Q7">
        <f t="shared" si="0"/>
        <v>26.041666666666668</v>
      </c>
      <c r="R7">
        <f t="shared" si="5"/>
        <v>65.375</v>
      </c>
      <c r="S7">
        <f t="shared" si="2"/>
        <v>5.0288461538461542</v>
      </c>
      <c r="T7">
        <f t="shared" si="6"/>
        <v>3.0256410256410255</v>
      </c>
      <c r="V7" s="6">
        <f t="shared" si="7"/>
        <v>4</v>
      </c>
      <c r="W7" t="e" cm="1">
        <f t="array" aca="1" ref="W7" ca="1">MM1KPn(B$2,B$3,B$4,V7)</f>
        <v>#NAME?</v>
      </c>
      <c r="X7" t="e" cm="1">
        <f t="array" aca="1" ref="X7" ca="1">MM1KPn(B$2,B$3,B$4,V7,TRUE)</f>
        <v>#NAME?</v>
      </c>
    </row>
    <row r="8" spans="1:24" x14ac:dyDescent="0.35">
      <c r="M8" s="6">
        <f t="shared" si="3"/>
        <v>5</v>
      </c>
      <c r="N8">
        <f t="shared" si="1"/>
        <v>7.6923076923076927E-2</v>
      </c>
      <c r="O8">
        <f t="shared" si="4"/>
        <v>0.46153846153846156</v>
      </c>
      <c r="Q8">
        <f t="shared" si="0"/>
        <v>26.041666666666668</v>
      </c>
      <c r="R8">
        <f t="shared" si="5"/>
        <v>91.416666666666671</v>
      </c>
      <c r="S8">
        <f t="shared" si="2"/>
        <v>7.0320512820512828</v>
      </c>
      <c r="T8">
        <f t="shared" si="6"/>
        <v>5.0288461538461542</v>
      </c>
      <c r="V8" s="6">
        <f t="shared" si="7"/>
        <v>5</v>
      </c>
      <c r="W8" t="e" cm="1">
        <f t="array" aca="1" ref="W8" ca="1">MM1KPn(B$2,B$3,B$4,V8)</f>
        <v>#NAME?</v>
      </c>
      <c r="X8" t="e" cm="1">
        <f t="array" aca="1" ref="X8" ca="1">MM1KPn(B$2,B$3,B$4,V8,TRUE)</f>
        <v>#NAME?</v>
      </c>
    </row>
    <row r="9" spans="1:24" x14ac:dyDescent="0.35">
      <c r="F9" t="e" cm="1">
        <f t="array" aca="1" ref="F9" ca="1">MM1K(B2,B3,B4,TRUE)</f>
        <v>#NAME?</v>
      </c>
      <c r="G9" s="11"/>
      <c r="I9" t="e" cm="1">
        <f t="array" aca="1" ref="I9" ca="1">FTEXT(F9)</f>
        <v>#NAME?</v>
      </c>
      <c r="M9" s="6">
        <f t="shared" si="3"/>
        <v>6</v>
      </c>
      <c r="N9">
        <f t="shared" si="1"/>
        <v>7.6923076923076927E-2</v>
      </c>
      <c r="O9">
        <f t="shared" si="4"/>
        <v>0.53846153846153855</v>
      </c>
      <c r="Q9">
        <f t="shared" si="0"/>
        <v>21.701388888888889</v>
      </c>
      <c r="R9">
        <f t="shared" si="5"/>
        <v>113.11805555555556</v>
      </c>
      <c r="S9">
        <f t="shared" si="2"/>
        <v>8.7013888888888893</v>
      </c>
      <c r="T9">
        <f t="shared" si="6"/>
        <v>7.0320512820512828</v>
      </c>
      <c r="V9" s="6">
        <f t="shared" si="7"/>
        <v>6</v>
      </c>
      <c r="W9" t="e" cm="1">
        <f t="array" aca="1" ref="W9" ca="1">MM1KPn(B$2,B$3,B$4,V9)</f>
        <v>#NAME?</v>
      </c>
      <c r="X9" t="e" cm="1">
        <f t="array" aca="1" ref="X9" ca="1">MM1KPn(B$2,B$3,B$4,V9,TRUE)</f>
        <v>#NAME?</v>
      </c>
    </row>
    <row r="10" spans="1:24" x14ac:dyDescent="0.35">
      <c r="G10" s="12"/>
      <c r="M10" s="6">
        <f t="shared" si="3"/>
        <v>7</v>
      </c>
      <c r="N10">
        <f t="shared" si="1"/>
        <v>7.6923076923076927E-2</v>
      </c>
      <c r="O10">
        <f t="shared" si="4"/>
        <v>0.61538461538461542</v>
      </c>
      <c r="Q10">
        <f t="shared" si="0"/>
        <v>15.500992063492063</v>
      </c>
      <c r="R10">
        <f t="shared" si="5"/>
        <v>128.61904761904762</v>
      </c>
      <c r="S10">
        <f t="shared" si="2"/>
        <v>9.8937728937728942</v>
      </c>
      <c r="T10">
        <f t="shared" si="6"/>
        <v>8.7013888888888893</v>
      </c>
      <c r="V10" s="6">
        <f t="shared" si="7"/>
        <v>7</v>
      </c>
      <c r="W10" t="e" cm="1">
        <f t="array" aca="1" ref="W10" ca="1">MM1KPn(B$2,B$3,B$4,V10)</f>
        <v>#NAME?</v>
      </c>
      <c r="X10" t="e" cm="1">
        <f t="array" aca="1" ref="X10" ca="1">MM1KPn(B$2,B$3,B$4,V10,TRUE)</f>
        <v>#NAME?</v>
      </c>
    </row>
    <row r="11" spans="1:24" x14ac:dyDescent="0.35">
      <c r="G11" s="12"/>
      <c r="M11" s="6">
        <f t="shared" si="3"/>
        <v>8</v>
      </c>
      <c r="N11">
        <f t="shared" si="1"/>
        <v>7.6923076923076927E-2</v>
      </c>
      <c r="O11">
        <f t="shared" si="4"/>
        <v>0.69230769230769229</v>
      </c>
      <c r="Q11">
        <f t="shared" si="0"/>
        <v>9.6881200396825395</v>
      </c>
      <c r="R11">
        <f t="shared" si="5"/>
        <v>138.30716765873015</v>
      </c>
      <c r="S11">
        <f t="shared" si="2"/>
        <v>10.639012896825397</v>
      </c>
      <c r="T11">
        <f t="shared" si="6"/>
        <v>9.8937728937728942</v>
      </c>
      <c r="V11" s="6">
        <f t="shared" si="7"/>
        <v>8</v>
      </c>
      <c r="W11" t="e" cm="1">
        <f t="array" aca="1" ref="W11" ca="1">MM1KPn(B$2,B$3,B$4,V11)</f>
        <v>#NAME?</v>
      </c>
      <c r="X11" t="e" cm="1">
        <f t="array" aca="1" ref="X11" ca="1">MM1KPn(B$2,B$3,B$4,V11,TRUE)</f>
        <v>#NAME?</v>
      </c>
    </row>
    <row r="12" spans="1:24" x14ac:dyDescent="0.35">
      <c r="G12" s="12"/>
      <c r="M12" s="6">
        <f t="shared" si="3"/>
        <v>9</v>
      </c>
      <c r="N12">
        <f t="shared" si="1"/>
        <v>7.6923076923076927E-2</v>
      </c>
      <c r="O12">
        <f t="shared" si="4"/>
        <v>0.76923076923076916</v>
      </c>
      <c r="Q12">
        <f t="shared" si="0"/>
        <v>5.3822889109347445</v>
      </c>
      <c r="R12">
        <f t="shared" si="5"/>
        <v>143.68945656966488</v>
      </c>
      <c r="S12">
        <f t="shared" si="2"/>
        <v>11.053035120743454</v>
      </c>
      <c r="T12">
        <f t="shared" si="6"/>
        <v>10.639012896825397</v>
      </c>
      <c r="V12" s="6">
        <f t="shared" si="7"/>
        <v>9</v>
      </c>
      <c r="W12" t="e" cm="1">
        <f t="array" aca="1" ref="W12" ca="1">MM1KPn(B$2,B$3,B$4,V12)</f>
        <v>#NAME?</v>
      </c>
      <c r="X12" t="e" cm="1">
        <f t="array" aca="1" ref="X12" ca="1">MM1KPn(B$2,B$3,B$4,V12,TRUE)</f>
        <v>#NAME?</v>
      </c>
    </row>
    <row r="13" spans="1:24" x14ac:dyDescent="0.35">
      <c r="G13" s="12"/>
      <c r="M13" s="6">
        <f t="shared" si="3"/>
        <v>10</v>
      </c>
      <c r="N13">
        <f t="shared" si="1"/>
        <v>7.6923076923076927E-2</v>
      </c>
      <c r="O13">
        <f t="shared" si="4"/>
        <v>0.84615384615384603</v>
      </c>
      <c r="Q13">
        <f t="shared" si="0"/>
        <v>2.6911444554673722</v>
      </c>
      <c r="R13">
        <f t="shared" si="5"/>
        <v>146.38060102513225</v>
      </c>
      <c r="S13">
        <f t="shared" si="2"/>
        <v>11.260046232702482</v>
      </c>
      <c r="T13">
        <f t="shared" si="6"/>
        <v>11.053035120743454</v>
      </c>
      <c r="V13" s="6">
        <f t="shared" si="7"/>
        <v>10</v>
      </c>
      <c r="W13" t="e" cm="1">
        <f t="array" aca="1" ref="W13" ca="1">MM1KPn(B$2,B$3,B$4,V13)</f>
        <v>#NAME?</v>
      </c>
      <c r="X13" t="e" cm="1">
        <f t="array" aca="1" ref="X13" ca="1">MM1KPn(B$2,B$3,B$4,V13,TRUE)</f>
        <v>#NAME?</v>
      </c>
    </row>
    <row r="14" spans="1:24" x14ac:dyDescent="0.35">
      <c r="G14" s="13"/>
      <c r="M14" s="6">
        <f>M13+1</f>
        <v>11</v>
      </c>
      <c r="N14">
        <f t="shared" si="1"/>
        <v>7.6923076923076927E-2</v>
      </c>
      <c r="O14">
        <f>O13+N14</f>
        <v>0.92307692307692291</v>
      </c>
      <c r="Q14">
        <f t="shared" si="0"/>
        <v>1.2232474797578965</v>
      </c>
      <c r="R14">
        <f t="shared" si="5"/>
        <v>147.60384850489015</v>
      </c>
      <c r="S14">
        <f t="shared" si="2"/>
        <v>11.354142192683858</v>
      </c>
      <c r="T14">
        <f t="shared" si="6"/>
        <v>11.260046232702482</v>
      </c>
      <c r="V14" s="6">
        <f>V13+1</f>
        <v>11</v>
      </c>
      <c r="W14" t="e" cm="1">
        <f t="array" aca="1" ref="W14" ca="1">MM1KPn(B$2,B$3,B$4,V14)</f>
        <v>#NAME?</v>
      </c>
      <c r="X14" t="e" cm="1">
        <f t="array" aca="1" ref="X14" ca="1">MM1KPn(B$2,B$3,B$4,V14,TRUE)</f>
        <v>#NAME?</v>
      </c>
    </row>
    <row r="15" spans="1:24" x14ac:dyDescent="0.35">
      <c r="M15" s="18">
        <f>M14+1</f>
        <v>12</v>
      </c>
      <c r="N15" s="17">
        <f t="shared" si="1"/>
        <v>7.6923076923076927E-2</v>
      </c>
      <c r="O15" s="17">
        <f>O14+N15</f>
        <v>0.99999999999999978</v>
      </c>
      <c r="Q15">
        <f t="shared" si="0"/>
        <v>0.50968644989912348</v>
      </c>
      <c r="R15">
        <f t="shared" si="5"/>
        <v>148.11353495478929</v>
      </c>
      <c r="S15" t="str">
        <f t="shared" si="2"/>
        <v/>
      </c>
      <c r="T15" t="str">
        <f t="shared" si="6"/>
        <v/>
      </c>
      <c r="V15" s="6">
        <f>V14+1</f>
        <v>12</v>
      </c>
      <c r="W15" t="e" cm="1">
        <f t="array" aca="1" ref="W15" ca="1">MM1KPn(B$2,B$3,B$4,V15)</f>
        <v>#NAME?</v>
      </c>
      <c r="X15" t="e" cm="1">
        <f t="array" aca="1" ref="X15" ca="1">MM1KPn(B$2,B$3,B$4,V15,TRUE)</f>
        <v>#NAME?</v>
      </c>
    </row>
    <row r="16" spans="1:24" x14ac:dyDescent="0.35">
      <c r="M16" s="18">
        <f t="shared" ref="M16:M17" si="8">M15+1</f>
        <v>13</v>
      </c>
      <c r="N16" s="17">
        <f t="shared" ref="N16:N17" si="9">IF(M16&gt;B$4,0,IF(G$6=1,1/(B$4+1),(1-G$6)*G$6^M16/(1-G$6^(B$4+1))))</f>
        <v>0</v>
      </c>
      <c r="O16" s="17">
        <f t="shared" ref="O16:O17" si="10">O15+N16</f>
        <v>0.99999999999999978</v>
      </c>
      <c r="Q16">
        <f t="shared" si="0"/>
        <v>0.19603324996120136</v>
      </c>
      <c r="R16">
        <f t="shared" si="5"/>
        <v>148.30956820475049</v>
      </c>
      <c r="S16" t="str">
        <f t="shared" si="2"/>
        <v/>
      </c>
      <c r="T16" t="str">
        <f t="shared" si="6"/>
        <v/>
      </c>
      <c r="V16" s="6">
        <f t="shared" ref="V16:V18" si="11">V15+1</f>
        <v>13</v>
      </c>
      <c r="W16" t="e" cm="1">
        <f t="array" aca="1" ref="W16" ca="1">MM1KPn(B$2,B$3,B$4,V16)</f>
        <v>#NAME?</v>
      </c>
      <c r="X16" t="e" cm="1">
        <f t="array" aca="1" ref="X16" ca="1">MM1KPn(B$2,B$3,B$4,V16,TRUE)</f>
        <v>#NAME?</v>
      </c>
    </row>
    <row r="17" spans="13:24" x14ac:dyDescent="0.35">
      <c r="M17" s="18">
        <f t="shared" si="8"/>
        <v>14</v>
      </c>
      <c r="N17" s="17">
        <f t="shared" si="9"/>
        <v>0</v>
      </c>
      <c r="O17" s="17">
        <f t="shared" si="10"/>
        <v>0.99999999999999978</v>
      </c>
      <c r="Q17" s="9">
        <f t="shared" si="0"/>
        <v>7.0011874986143335E-2</v>
      </c>
      <c r="R17" s="9">
        <f t="shared" si="5"/>
        <v>148.37958007973663</v>
      </c>
      <c r="S17" s="9" t="str">
        <f t="shared" si="2"/>
        <v/>
      </c>
      <c r="T17" s="9" t="str">
        <f t="shared" si="6"/>
        <v/>
      </c>
      <c r="V17" s="6">
        <f t="shared" si="11"/>
        <v>14</v>
      </c>
      <c r="W17" t="e" cm="1">
        <f t="array" aca="1" ref="W17" ca="1">MM1KPn(B$2,B$3,B$4,V17)</f>
        <v>#NAME?</v>
      </c>
      <c r="X17" t="e" cm="1">
        <f t="array" aca="1" ref="X17" ca="1">MM1KPn(B$2,B$3,B$4,V17,TRUE)</f>
        <v>#NAME?</v>
      </c>
    </row>
    <row r="18" spans="13:24" x14ac:dyDescent="0.35">
      <c r="M18" s="8">
        <f t="shared" ref="M18" si="12">M17+1</f>
        <v>15</v>
      </c>
      <c r="N18" s="9">
        <f t="shared" ref="N18" si="13">IF(M18&gt;B$4,0,IF(G$6=1,1/(B$4+1),(1-G$6)*G$6^M18/(1-G$6^(B$4+1))))</f>
        <v>0</v>
      </c>
      <c r="O18" s="9">
        <f t="shared" ref="O18" si="14">O17+N18</f>
        <v>0.99999999999999978</v>
      </c>
      <c r="S18">
        <f>SUM(S3:S17)</f>
        <v>79.949475148693892</v>
      </c>
      <c r="T18">
        <f>SUM(T3:T17)</f>
        <v>68.59533295601004</v>
      </c>
      <c r="V18" s="8">
        <f t="shared" si="11"/>
        <v>15</v>
      </c>
      <c r="W18" s="9" t="e" cm="1">
        <f t="array" aca="1" ref="W18" ca="1">MM1KPn(B$2,B$3,B$4,V18)</f>
        <v>#NAME?</v>
      </c>
      <c r="X18" s="9" t="e" cm="1">
        <f t="array" aca="1" ref="X18" ca="1">MM1KPn(B$2,B$3,B$4,V18,TRUE)</f>
        <v>#NAME?</v>
      </c>
    </row>
    <row r="20" spans="13:24" x14ac:dyDescent="0.35">
      <c r="Q20" s="16">
        <v>0.2</v>
      </c>
      <c r="S20" t="s">
        <v>29</v>
      </c>
      <c r="T20" s="11">
        <f ca="1">S18*EXP(-B3*Q20)/(1-OFFSET(N3,B4,0,1,1))</f>
        <v>0.58358660333631673</v>
      </c>
      <c r="W20" s="19" t="e" cm="1">
        <f t="array" aca="1" ref="W20" ca="1">MM1KW(B2,B3,B4,Q20)</f>
        <v>#NAME?</v>
      </c>
    </row>
    <row r="21" spans="13:24" x14ac:dyDescent="0.35">
      <c r="S21" t="s">
        <v>30</v>
      </c>
      <c r="T21" s="13">
        <f ca="1">T18*EXP(-B3*Q20)/(1-OFFSET(N3,B4,0,1,1))</f>
        <v>0.50070769432906759</v>
      </c>
      <c r="W21" t="e" cm="1">
        <f t="array" aca="1" ref="W21" ca="1">MM1KWq(B2,B3,B4,Q20)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2023-02-25T17:25:07Z</dcterms:modified>
</cp:coreProperties>
</file>