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BC21D23-E416-4F5A-89D5-7D0C82820953}" xr6:coauthVersionLast="47" xr6:coauthVersionMax="47" xr10:uidLastSave="{00000000-0000-0000-0000-000000000000}"/>
  <bookViews>
    <workbookView xWindow="-110" yWindow="-110" windowWidth="19420" windowHeight="10300" xr2:uid="{7FB8492D-5AB0-45CA-97A8-E5425E4F1920}"/>
  </bookViews>
  <sheets>
    <sheet name="Titl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2" l="1" a="1"/>
  <c r="V15" i="2" s="1"/>
  <c r="U15" i="2"/>
  <c r="U15" i="2" a="1"/>
  <c r="V14" i="2" a="1"/>
  <c r="V14" i="2" s="1"/>
  <c r="U14" i="2" a="1"/>
  <c r="U14" i="2" s="1"/>
  <c r="V13" i="2" a="1"/>
  <c r="V13" i="2" s="1"/>
  <c r="U13" i="2"/>
  <c r="U13" i="2" a="1"/>
  <c r="V12" i="2" a="1"/>
  <c r="V12" i="2" s="1"/>
  <c r="U12" i="2" a="1"/>
  <c r="U12" i="2" s="1"/>
  <c r="V11" i="2" a="1"/>
  <c r="V11" i="2" s="1"/>
  <c r="U11" i="2"/>
  <c r="U11" i="2" a="1"/>
  <c r="V10" i="2" a="1"/>
  <c r="V10" i="2" s="1"/>
  <c r="U10" i="2" a="1"/>
  <c r="U10" i="2" s="1"/>
  <c r="I10" i="2" a="1"/>
  <c r="I10" i="2" s="1"/>
  <c r="F10" i="2"/>
  <c r="F10" i="2" a="1"/>
  <c r="V9" i="2" a="1"/>
  <c r="V9" i="2" s="1"/>
  <c r="U9" i="2" a="1"/>
  <c r="U9" i="2" s="1"/>
  <c r="V8" i="2" a="1"/>
  <c r="V8" i="2" s="1"/>
  <c r="U8" i="2"/>
  <c r="U8" i="2" a="1"/>
  <c r="V7" i="2" a="1"/>
  <c r="V7" i="2" s="1"/>
  <c r="U7" i="2" a="1"/>
  <c r="U7" i="2" s="1"/>
  <c r="K7" i="2" a="1"/>
  <c r="K7" i="2" s="1"/>
  <c r="V6" i="2"/>
  <c r="V6" i="2" a="1"/>
  <c r="U6" i="2" a="1"/>
  <c r="U6" i="2" s="1"/>
  <c r="K6" i="2" a="1"/>
  <c r="K6" i="2" s="1"/>
  <c r="V5" i="2" a="1"/>
  <c r="V5" i="2" s="1"/>
  <c r="U5" i="2"/>
  <c r="U5" i="2" a="1"/>
  <c r="K5" i="2" a="1"/>
  <c r="K5" i="2" s="1"/>
  <c r="V4" i="2" a="1"/>
  <c r="V4" i="2" s="1"/>
  <c r="U4" i="2" a="1"/>
  <c r="U4" i="2" s="1"/>
  <c r="K4" i="2"/>
  <c r="K4" i="2" a="1"/>
  <c r="V3" i="2" a="1"/>
  <c r="V3" i="2" s="1"/>
  <c r="U3" i="2" a="1"/>
  <c r="U3" i="2" s="1"/>
  <c r="K3" i="2" a="1"/>
  <c r="K3" i="2" s="1"/>
  <c r="K2" i="2"/>
  <c r="K2" i="2" a="1"/>
  <c r="T5" i="2" l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4" i="2"/>
  <c r="M27" i="2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26" i="2"/>
  <c r="N25" i="2" a="1"/>
  <c r="N25" i="2" s="1"/>
  <c r="N26" i="2" s="1" a="1"/>
  <c r="N26" i="2" s="1"/>
  <c r="R3" i="2"/>
  <c r="M16" i="2"/>
  <c r="M17" i="2" s="1"/>
  <c r="M18" i="2" s="1"/>
  <c r="M19" i="2" s="1"/>
  <c r="M20" i="2" s="1"/>
  <c r="M21" i="2" s="1"/>
  <c r="M22" i="2" s="1"/>
  <c r="M23" i="2" s="1"/>
  <c r="R14" i="2"/>
  <c r="R15" i="2"/>
  <c r="R16" i="2"/>
  <c r="R17" i="2"/>
  <c r="R18" i="2"/>
  <c r="R19" i="2"/>
  <c r="R20" i="2"/>
  <c r="R21" i="2"/>
  <c r="R22" i="2"/>
  <c r="R23" i="2"/>
  <c r="Q23" i="2"/>
  <c r="Q18" i="2"/>
  <c r="Q19" i="2" s="1"/>
  <c r="Q20" i="2" s="1"/>
  <c r="Q21" i="2" s="1"/>
  <c r="Q22" i="2" s="1"/>
  <c r="Q5" i="2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4" i="2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G7" i="2"/>
  <c r="R11" i="2" s="1"/>
  <c r="R13" i="2" l="1"/>
  <c r="R4" i="2"/>
  <c r="R10" i="2"/>
  <c r="R9" i="2"/>
  <c r="R8" i="2"/>
  <c r="R7" i="2"/>
  <c r="R6" i="2"/>
  <c r="R5" i="2"/>
  <c r="R12" i="2"/>
  <c r="M15" i="2"/>
  <c r="N3" i="2" l="1"/>
  <c r="N4" i="2" s="1"/>
  <c r="N16" i="2"/>
  <c r="N18" i="2"/>
  <c r="N14" i="2"/>
  <c r="N9" i="2"/>
  <c r="N6" i="2"/>
  <c r="N17" i="2"/>
  <c r="N7" i="2"/>
  <c r="N11" i="2"/>
  <c r="N21" i="2"/>
  <c r="N20" i="2"/>
  <c r="N22" i="2"/>
  <c r="N8" i="2"/>
  <c r="N13" i="2"/>
  <c r="N10" i="2"/>
  <c r="N19" i="2"/>
  <c r="N5" i="2"/>
  <c r="N12" i="2"/>
  <c r="N15" i="2"/>
  <c r="N23" i="2"/>
  <c r="O3" i="2" l="1"/>
  <c r="G2" i="2"/>
  <c r="G6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G4" i="2" l="1"/>
  <c r="G3" i="2"/>
  <c r="G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<sst xmlns="http://schemas.openxmlformats.org/spreadsheetml/2006/main" count="30" uniqueCount="26">
  <si>
    <t>Real Statistics Using Excel</t>
  </si>
  <si>
    <t>Updated</t>
  </si>
  <si>
    <t>Copyright © 2013 - 2023 Charles Zaiontz</t>
  </si>
  <si>
    <t>λ</t>
  </si>
  <si>
    <t>μ</t>
  </si>
  <si>
    <t>mean arrival rate</t>
  </si>
  <si>
    <t>mean service rate</t>
  </si>
  <si>
    <t>utilization</t>
  </si>
  <si>
    <t>mean # of customers in system</t>
  </si>
  <si>
    <t>mean # of customers in queue</t>
  </si>
  <si>
    <t>mean time customer waits in queue</t>
  </si>
  <si>
    <t>mean time customer remains in system</t>
  </si>
  <si>
    <t>Rho</t>
  </si>
  <si>
    <t>L</t>
  </si>
  <si>
    <t>Lq</t>
  </si>
  <si>
    <t>W</t>
  </si>
  <si>
    <t>Wq</t>
  </si>
  <si>
    <t>n</t>
  </si>
  <si>
    <t>pn</t>
  </si>
  <si>
    <t>Pn</t>
  </si>
  <si>
    <t>N</t>
  </si>
  <si>
    <t>population size</t>
  </si>
  <si>
    <t>λ-bar</t>
  </si>
  <si>
    <t>g(n)</t>
  </si>
  <si>
    <t>revised mean arrival rate</t>
  </si>
  <si>
    <t>M/M/1/N Queueing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</si>
</sst>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164" fontId="0" fillId="2" borderId="1" xfId="0" applyNumberFormat="1" applyFill="1" applyBorder="1"/>
    <xf numFmtId="0" fontId="0" fillId="2" borderId="3" xfId="0" applyFill="1" applyBorder="1"/>
    <xf numFmtId="0" fontId="0" fillId="0" borderId="5" xfId="0" applyBorder="1" applyAlignment="1">
      <alignment horizontal="right"/>
    </xf>
    <xf numFmtId="0" fontId="0" fillId="0" borderId="4" xfId="0" applyBorder="1"/>
    <xf numFmtId="0" fontId="0" fillId="2" borderId="2" xfId="0" applyFill="1" applyBorder="1"/>
    <xf numFmtId="0" fontId="0" fillId="0" borderId="5" xfId="0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25</v>
      </c>
    </row>
    <row r="4" spans="1:2" x14ac:dyDescent="0.35">
      <c r="A4" t="s">
        <v>1</v>
      </c>
      <c r="B4" s="1">
        <v>44977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AFF9-0ABC-469F-9ADB-9942593EB798}">
  <sheetPr codeName="Sheet2"/>
  <dimension ref="A2:V45"/>
  <sheetViews>
    <sheetView workbookViewId="0"/>
  </sheetViews>
  <sheetFormatPr defaultRowHeight="14.5" x14ac:dyDescent="0.35"/>
  <cols>
    <col min="1" max="1" width="4.6328125" customWidth="1"/>
    <col min="2" max="2" width="8.1796875" customWidth="1"/>
    <col min="3" max="3" width="3.36328125" customWidth="1"/>
    <col min="4" max="4" width="15.6328125" bestFit="1" customWidth="1"/>
    <col min="5" max="5" width="4.6328125" customWidth="1"/>
    <col min="6" max="6" width="7.1796875" customWidth="1"/>
    <col min="7" max="7" width="8.1796875" customWidth="1"/>
    <col min="8" max="8" width="3.26953125" customWidth="1"/>
    <col min="9" max="9" width="33.81640625" customWidth="1"/>
    <col min="10" max="10" width="3" customWidth="1"/>
    <col min="11" max="11" width="16.36328125" customWidth="1"/>
    <col min="13" max="13" width="4.26953125" customWidth="1"/>
    <col min="14" max="14" width="8.7265625" customWidth="1"/>
    <col min="17" max="17" width="4.6328125" customWidth="1"/>
    <col min="18" max="18" width="8.7265625" customWidth="1"/>
    <col min="20" max="20" width="4.6328125" customWidth="1"/>
  </cols>
  <sheetData>
    <row r="2" spans="1:22" x14ac:dyDescent="0.35">
      <c r="A2" s="3" t="s">
        <v>3</v>
      </c>
      <c r="B2" s="7">
        <v>1.5</v>
      </c>
      <c r="D2" t="s">
        <v>5</v>
      </c>
      <c r="F2" t="s">
        <v>13</v>
      </c>
      <c r="G2" s="6">
        <f>B4*(1-(1-N3)/G7)</f>
        <v>1.2819865603595704</v>
      </c>
      <c r="I2" t="s">
        <v>8</v>
      </c>
      <c r="K2" t="e" cm="1">
        <f t="array" aca="1" ref="K2" ca="1">FTEXT(G2)</f>
        <v>#NAME?</v>
      </c>
      <c r="M2" s="9" t="s">
        <v>17</v>
      </c>
      <c r="N2" s="12" t="s">
        <v>18</v>
      </c>
      <c r="O2" s="12" t="s">
        <v>19</v>
      </c>
      <c r="Q2" s="9" t="s">
        <v>17</v>
      </c>
      <c r="R2" s="12" t="s">
        <v>23</v>
      </c>
      <c r="T2" s="9" t="s">
        <v>17</v>
      </c>
      <c r="U2" s="12" t="s">
        <v>18</v>
      </c>
      <c r="V2" s="12" t="s">
        <v>19</v>
      </c>
    </row>
    <row r="3" spans="1:22" x14ac:dyDescent="0.35">
      <c r="A3" s="3" t="s">
        <v>4</v>
      </c>
      <c r="B3" s="11">
        <v>2.1</v>
      </c>
      <c r="D3" t="s">
        <v>6</v>
      </c>
      <c r="F3" t="s">
        <v>14</v>
      </c>
      <c r="G3" s="4">
        <f>G2-G6/B3</f>
        <v>0.65927131467096833</v>
      </c>
      <c r="I3" t="s">
        <v>9</v>
      </c>
      <c r="K3" t="e" cm="1">
        <f t="array" aca="1" ref="K3" ca="1">FTEXT(G3)</f>
        <v>#NAME?</v>
      </c>
      <c r="M3">
        <v>0</v>
      </c>
      <c r="N3">
        <f>1/(FACT(B4)*SUM(R3:R23))</f>
        <v>0.37728475431139785</v>
      </c>
      <c r="O3">
        <f>N3</f>
        <v>0.37728475431139785</v>
      </c>
      <c r="Q3">
        <v>0</v>
      </c>
      <c r="R3">
        <f>IF(Q3&lt;=B$4,G$7^Q3/(FACT(B$4-Q3)*B$4^Q3),0)</f>
        <v>2.7557319223985888E-7</v>
      </c>
      <c r="T3">
        <v>0</v>
      </c>
      <c r="U3" t="e" cm="1">
        <f t="array" aca="1" ref="U3" ca="1">MM1NPn(B$2,B$3,B$4,T3)</f>
        <v>#NAME?</v>
      </c>
      <c r="V3" t="e" cm="1">
        <f t="array" aca="1" ref="V3" ca="1">MM1NPn(B$2,B$3,B$4,T3,TRUE)</f>
        <v>#NAME?</v>
      </c>
    </row>
    <row r="4" spans="1:22" x14ac:dyDescent="0.35">
      <c r="A4" s="3" t="s">
        <v>20</v>
      </c>
      <c r="B4" s="8">
        <v>10</v>
      </c>
      <c r="D4" t="s">
        <v>21</v>
      </c>
      <c r="F4" t="s">
        <v>15</v>
      </c>
      <c r="G4" s="4">
        <f>G2/G6</f>
        <v>0.98033538583490676</v>
      </c>
      <c r="I4" t="s">
        <v>11</v>
      </c>
      <c r="K4" t="e" cm="1">
        <f t="array" aca="1" ref="K4" ca="1">FTEXT(G4)</f>
        <v>#NAME?</v>
      </c>
      <c r="M4">
        <f>M3+1</f>
        <v>1</v>
      </c>
      <c r="N4">
        <f>N$3*R4*FACT(B$4)</f>
        <v>0.26948911022242705</v>
      </c>
      <c r="O4">
        <f>O3+N4</f>
        <v>0.6467738645338249</v>
      </c>
      <c r="Q4">
        <f>Q3+1</f>
        <v>1</v>
      </c>
      <c r="R4">
        <f>IF(Q4&lt;=B$4,G$7^Q4/(FACT(B$4-Q4)*B$4^Q4),0)</f>
        <v>1.9683799445704207E-7</v>
      </c>
      <c r="T4">
        <f>T3+1</f>
        <v>1</v>
      </c>
      <c r="U4" t="e" cm="1">
        <f t="array" aca="1" ref="U4" ca="1">MM1NPn(B$2,B$3,B$4,T4)</f>
        <v>#NAME?</v>
      </c>
      <c r="V4" t="e" cm="1">
        <f t="array" aca="1" ref="V4" ca="1">MM1NPn(B$2,B$3,B$4,T4,TRUE)</f>
        <v>#NAME?</v>
      </c>
    </row>
    <row r="5" spans="1:22" x14ac:dyDescent="0.35">
      <c r="F5" t="s">
        <v>16</v>
      </c>
      <c r="G5" s="4">
        <f>G3/G6</f>
        <v>0.50414490964443059</v>
      </c>
      <c r="I5" t="s">
        <v>10</v>
      </c>
      <c r="K5" t="e" cm="1">
        <f t="array" aca="1" ref="K5" ca="1">FTEXT(G5)</f>
        <v>#NAME?</v>
      </c>
      <c r="M5">
        <f t="shared" ref="M5:M13" si="0">M4+1</f>
        <v>2</v>
      </c>
      <c r="N5">
        <f t="shared" ref="N5:N15" si="1">N$3*R5*FACT(B$4)</f>
        <v>0.17324299942870308</v>
      </c>
      <c r="O5">
        <f t="shared" ref="O5:O13" si="2">O4+N5</f>
        <v>0.82001686396252804</v>
      </c>
      <c r="Q5">
        <f t="shared" ref="Q5:Q23" si="3">Q4+1</f>
        <v>2</v>
      </c>
      <c r="R5">
        <f>IF(Q5&lt;=B$4,G$7^Q5/(FACT(B$4-Q5)*B$4^Q5),0)</f>
        <v>1.2653871072238419E-7</v>
      </c>
      <c r="T5">
        <f t="shared" ref="T5:T15" si="4">T4+1</f>
        <v>2</v>
      </c>
      <c r="U5" t="e" cm="1">
        <f t="array" aca="1" ref="U5" ca="1">MM1NPn(B$2,B$3,B$4,T5)</f>
        <v>#NAME?</v>
      </c>
      <c r="V5" t="e" cm="1">
        <f t="array" aca="1" ref="V5" ca="1">MM1NPn(B$2,B$3,B$4,T5,TRUE)</f>
        <v>#NAME?</v>
      </c>
    </row>
    <row r="6" spans="1:22" x14ac:dyDescent="0.35">
      <c r="F6" s="3" t="s">
        <v>22</v>
      </c>
      <c r="G6" s="4">
        <f>B2*(1-G2/B4)</f>
        <v>1.3077020159460644</v>
      </c>
      <c r="I6" t="s">
        <v>24</v>
      </c>
      <c r="K6" t="e" cm="1">
        <f t="array" aca="1" ref="K6" ca="1">FTEXT(G6)</f>
        <v>#NAME?</v>
      </c>
      <c r="M6">
        <f t="shared" si="0"/>
        <v>3</v>
      </c>
      <c r="N6">
        <f t="shared" si="1"/>
        <v>9.8995999673544638E-2</v>
      </c>
      <c r="O6">
        <f t="shared" si="2"/>
        <v>0.91901286363607271</v>
      </c>
      <c r="Q6">
        <f t="shared" si="3"/>
        <v>3</v>
      </c>
      <c r="R6">
        <f>IF(Q6&lt;=B$4,G$7^Q6/(FACT(B$4-Q6)*B$4^Q6),0)</f>
        <v>7.2307834698505265E-8</v>
      </c>
      <c r="T6">
        <f t="shared" si="4"/>
        <v>3</v>
      </c>
      <c r="U6" t="e" cm="1">
        <f t="array" aca="1" ref="U6" ca="1">MM1NPn(B$2,B$3,B$4,T6)</f>
        <v>#NAME?</v>
      </c>
      <c r="V6" t="e" cm="1">
        <f t="array" aca="1" ref="V6" ca="1">MM1NPn(B$2,B$3,B$4,T6,TRUE)</f>
        <v>#NAME?</v>
      </c>
    </row>
    <row r="7" spans="1:22" x14ac:dyDescent="0.35">
      <c r="F7" t="s">
        <v>12</v>
      </c>
      <c r="G7" s="5">
        <f>B2/B3</f>
        <v>0.7142857142857143</v>
      </c>
      <c r="I7" t="s">
        <v>7</v>
      </c>
      <c r="K7" t="e" cm="1">
        <f t="array" aca="1" ref="K7" ca="1">FTEXT(G7)</f>
        <v>#NAME?</v>
      </c>
      <c r="M7">
        <f t="shared" si="0"/>
        <v>4</v>
      </c>
      <c r="N7">
        <f t="shared" si="1"/>
        <v>4.9497999836772312E-2</v>
      </c>
      <c r="O7">
        <f t="shared" si="2"/>
        <v>0.96851086347284499</v>
      </c>
      <c r="Q7">
        <f t="shared" si="3"/>
        <v>4</v>
      </c>
      <c r="R7">
        <f>IF(Q7&lt;=B$4,G$7^Q7/(FACT(B$4-Q7)*B$4^Q7),0)</f>
        <v>3.6153917349252626E-8</v>
      </c>
      <c r="T7">
        <f t="shared" si="4"/>
        <v>4</v>
      </c>
      <c r="U7" t="e" cm="1">
        <f t="array" aca="1" ref="U7" ca="1">MM1NPn(B$2,B$3,B$4,T7)</f>
        <v>#NAME?</v>
      </c>
      <c r="V7" t="e" cm="1">
        <f t="array" aca="1" ref="V7" ca="1">MM1NPn(B$2,B$3,B$4,T7,TRUE)</f>
        <v>#NAME?</v>
      </c>
    </row>
    <row r="8" spans="1:22" x14ac:dyDescent="0.35">
      <c r="M8">
        <f t="shared" si="0"/>
        <v>5</v>
      </c>
      <c r="N8">
        <f t="shared" si="1"/>
        <v>2.1213428501473848E-2</v>
      </c>
      <c r="O8">
        <f t="shared" si="2"/>
        <v>0.98972429197431888</v>
      </c>
      <c r="Q8">
        <f t="shared" si="3"/>
        <v>5</v>
      </c>
      <c r="R8">
        <f>IF(Q8&lt;=B$4,G$7^Q8/(FACT(B$4-Q8)*B$4^Q8),0)</f>
        <v>1.5494536006822554E-8</v>
      </c>
      <c r="T8">
        <f t="shared" si="4"/>
        <v>5</v>
      </c>
      <c r="U8" t="e" cm="1">
        <f t="array" aca="1" ref="U8" ca="1">MM1NPn(B$2,B$3,B$4,T8)</f>
        <v>#NAME?</v>
      </c>
      <c r="V8" t="e" cm="1">
        <f t="array" aca="1" ref="V8" ca="1">MM1NPn(B$2,B$3,B$4,T8,TRUE)</f>
        <v>#NAME?</v>
      </c>
    </row>
    <row r="9" spans="1:22" x14ac:dyDescent="0.35">
      <c r="M9">
        <f t="shared" si="0"/>
        <v>6</v>
      </c>
      <c r="N9">
        <f t="shared" si="1"/>
        <v>7.5762244648120902E-3</v>
      </c>
      <c r="O9">
        <f t="shared" si="2"/>
        <v>0.99730051643913098</v>
      </c>
      <c r="Q9">
        <f t="shared" si="3"/>
        <v>6</v>
      </c>
      <c r="R9">
        <f>IF(Q9&lt;=B$4,G$7^Q9/(FACT(B$4-Q9)*B$4^Q9),0)</f>
        <v>5.5337628595794842E-9</v>
      </c>
      <c r="T9">
        <f t="shared" si="4"/>
        <v>6</v>
      </c>
      <c r="U9" t="e" cm="1">
        <f t="array" aca="1" ref="U9" ca="1">MM1NPn(B$2,B$3,B$4,T9)</f>
        <v>#NAME?</v>
      </c>
      <c r="V9" t="e" cm="1">
        <f t="array" aca="1" ref="V9" ca="1">MM1NPn(B$2,B$3,B$4,T9,TRUE)</f>
        <v>#NAME?</v>
      </c>
    </row>
    <row r="10" spans="1:22" x14ac:dyDescent="0.35">
      <c r="F10" t="e" cm="1">
        <f t="array" aca="1" ref="F10" ca="1">MM1N(B2,B3,B4,TRUE)</f>
        <v>#NAME?</v>
      </c>
      <c r="G10" s="6"/>
      <c r="I10" t="e" cm="1">
        <f t="array" aca="1" ref="I10" ca="1">FTEXT(F10)</f>
        <v>#NAME?</v>
      </c>
      <c r="M10">
        <f t="shared" si="0"/>
        <v>7</v>
      </c>
      <c r="N10">
        <f t="shared" si="1"/>
        <v>2.164635561374883E-3</v>
      </c>
      <c r="O10">
        <f t="shared" si="2"/>
        <v>0.9994651520005059</v>
      </c>
      <c r="Q10">
        <f t="shared" si="3"/>
        <v>7</v>
      </c>
      <c r="R10">
        <f>IF(Q10&lt;=B$4,G$7^Q10/(FACT(B$4-Q10)*B$4^Q10),0)</f>
        <v>1.5810751027369957E-9</v>
      </c>
      <c r="T10">
        <f t="shared" si="4"/>
        <v>7</v>
      </c>
      <c r="U10" t="e" cm="1">
        <f t="array" aca="1" ref="U10" ca="1">MM1NPn(B$2,B$3,B$4,T10)</f>
        <v>#NAME?</v>
      </c>
      <c r="V10" t="e" cm="1">
        <f t="array" aca="1" ref="V10" ca="1">MM1NPn(B$2,B$3,B$4,T10,TRUE)</f>
        <v>#NAME?</v>
      </c>
    </row>
    <row r="11" spans="1:22" x14ac:dyDescent="0.35">
      <c r="G11" s="4"/>
      <c r="M11">
        <f t="shared" si="0"/>
        <v>8</v>
      </c>
      <c r="N11">
        <f t="shared" si="1"/>
        <v>4.6385047743747489E-4</v>
      </c>
      <c r="O11">
        <f t="shared" si="2"/>
        <v>0.99992900247794336</v>
      </c>
      <c r="Q11">
        <f t="shared" si="3"/>
        <v>8</v>
      </c>
      <c r="R11">
        <f>IF(Q11&lt;=B$4,G$7^Q11/(FACT(B$4-Q11)*B$4^Q11),0)</f>
        <v>3.3880180772935619E-10</v>
      </c>
      <c r="T11">
        <f t="shared" si="4"/>
        <v>8</v>
      </c>
      <c r="U11" t="e" cm="1">
        <f t="array" aca="1" ref="U11" ca="1">MM1NPn(B$2,B$3,B$4,T11)</f>
        <v>#NAME?</v>
      </c>
      <c r="V11" t="e" cm="1">
        <f t="array" aca="1" ref="V11" ca="1">MM1NPn(B$2,B$3,B$4,T11,TRUE)</f>
        <v>#NAME?</v>
      </c>
    </row>
    <row r="12" spans="1:22" x14ac:dyDescent="0.35">
      <c r="G12" s="4"/>
      <c r="M12">
        <f t="shared" si="0"/>
        <v>9</v>
      </c>
      <c r="N12">
        <f t="shared" si="1"/>
        <v>6.626435391963927E-5</v>
      </c>
      <c r="O12">
        <f t="shared" si="2"/>
        <v>0.99999526683186302</v>
      </c>
      <c r="Q12">
        <f t="shared" si="3"/>
        <v>9</v>
      </c>
      <c r="R12">
        <f>IF(Q12&lt;=B$4,G$7^Q12/(FACT(B$4-Q12)*B$4^Q12),0)</f>
        <v>4.8400258247050889E-11</v>
      </c>
      <c r="T12">
        <f t="shared" si="4"/>
        <v>9</v>
      </c>
      <c r="U12" t="e" cm="1">
        <f t="array" aca="1" ref="U12" ca="1">MM1NPn(B$2,B$3,B$4,T12)</f>
        <v>#NAME?</v>
      </c>
      <c r="V12" t="e" cm="1">
        <f t="array" aca="1" ref="V12" ca="1">MM1NPn(B$2,B$3,B$4,T12,TRUE)</f>
        <v>#NAME?</v>
      </c>
    </row>
    <row r="13" spans="1:22" x14ac:dyDescent="0.35">
      <c r="G13" s="4"/>
      <c r="M13">
        <f t="shared" si="0"/>
        <v>10</v>
      </c>
      <c r="N13">
        <f t="shared" si="1"/>
        <v>4.7331681371170911E-6</v>
      </c>
      <c r="O13">
        <f t="shared" si="2"/>
        <v>1.0000000000000002</v>
      </c>
      <c r="Q13">
        <f t="shared" si="3"/>
        <v>10</v>
      </c>
      <c r="R13">
        <f>IF(Q13&lt;=B$4,G$7^Q13/(FACT(B$4-Q13)*B$4^Q13),0)</f>
        <v>3.4571613033607776E-12</v>
      </c>
      <c r="T13">
        <f t="shared" si="4"/>
        <v>10</v>
      </c>
      <c r="U13" t="e" cm="1">
        <f t="array" aca="1" ref="U13" ca="1">MM1NPn(B$2,B$3,B$4,T13)</f>
        <v>#NAME?</v>
      </c>
      <c r="V13" t="e" cm="1">
        <f t="array" aca="1" ref="V13" ca="1">MM1NPn(B$2,B$3,B$4,T13,TRUE)</f>
        <v>#NAME?</v>
      </c>
    </row>
    <row r="14" spans="1:22" x14ac:dyDescent="0.35">
      <c r="G14" s="5"/>
      <c r="M14">
        <f t="shared" ref="M14:M23" si="5">M13+1</f>
        <v>11</v>
      </c>
      <c r="N14">
        <f t="shared" si="1"/>
        <v>0</v>
      </c>
      <c r="O14">
        <f t="shared" ref="O14:O15" si="6">O13+N14</f>
        <v>1.0000000000000002</v>
      </c>
      <c r="Q14">
        <f t="shared" si="3"/>
        <v>11</v>
      </c>
      <c r="R14">
        <f>IF(Q14&lt;=B$4,G$7^Q14/(FACT(B$4-Q14)*B$4^Q14),0)</f>
        <v>0</v>
      </c>
      <c r="T14">
        <f t="shared" si="4"/>
        <v>11</v>
      </c>
      <c r="U14" t="e" cm="1">
        <f t="array" aca="1" ref="U14" ca="1">MM1NPn(B$2,B$3,B$4,T14)</f>
        <v>#NAME?</v>
      </c>
      <c r="V14" t="e" cm="1">
        <f t="array" aca="1" ref="V14" ca="1">MM1NPn(B$2,B$3,B$4,T14,TRUE)</f>
        <v>#NAME?</v>
      </c>
    </row>
    <row r="15" spans="1:22" x14ac:dyDescent="0.35">
      <c r="M15">
        <f t="shared" si="5"/>
        <v>12</v>
      </c>
      <c r="N15">
        <f t="shared" si="1"/>
        <v>0</v>
      </c>
      <c r="O15">
        <f t="shared" si="6"/>
        <v>1.0000000000000002</v>
      </c>
      <c r="Q15">
        <f t="shared" si="3"/>
        <v>12</v>
      </c>
      <c r="R15">
        <f>IF(Q15&lt;=B$4,G$7^Q15/(FACT(B$4-Q15)*B$4^Q15),0)</f>
        <v>0</v>
      </c>
      <c r="T15" s="10">
        <f t="shared" si="4"/>
        <v>12</v>
      </c>
      <c r="U15" s="10" t="e" cm="1">
        <f t="array" aca="1" ref="U15" ca="1">MM1NPn(B$2,B$3,B$4,T15)</f>
        <v>#NAME?</v>
      </c>
      <c r="V15" s="10" t="e" cm="1">
        <f t="array" aca="1" ref="V15" ca="1">MM1NPn(B$2,B$3,B$4,T15,TRUE)</f>
        <v>#NAME?</v>
      </c>
    </row>
    <row r="16" spans="1:22" x14ac:dyDescent="0.35">
      <c r="M16">
        <f t="shared" si="5"/>
        <v>13</v>
      </c>
      <c r="N16">
        <f t="shared" ref="N16:N23" si="7">N$3*R16*FACT(B$4)</f>
        <v>0</v>
      </c>
      <c r="O16">
        <f t="shared" ref="O16:O23" si="8">O15+N16</f>
        <v>1.0000000000000002</v>
      </c>
      <c r="Q16">
        <f t="shared" si="3"/>
        <v>13</v>
      </c>
      <c r="R16">
        <f>IF(Q16&lt;=B$4,G$7^Q16/(FACT(B$4-Q16)*B$4^Q16),0)</f>
        <v>0</v>
      </c>
    </row>
    <row r="17" spans="13:18" x14ac:dyDescent="0.35">
      <c r="M17">
        <f t="shared" si="5"/>
        <v>14</v>
      </c>
      <c r="N17">
        <f t="shared" si="7"/>
        <v>0</v>
      </c>
      <c r="O17">
        <f t="shared" si="8"/>
        <v>1.0000000000000002</v>
      </c>
      <c r="Q17">
        <f t="shared" si="3"/>
        <v>14</v>
      </c>
      <c r="R17">
        <f>IF(Q17&lt;=B$4,G$7^Q17/(FACT(B$4-Q17)*B$4^Q17),0)</f>
        <v>0</v>
      </c>
    </row>
    <row r="18" spans="13:18" x14ac:dyDescent="0.35">
      <c r="M18">
        <f t="shared" si="5"/>
        <v>15</v>
      </c>
      <c r="N18">
        <f t="shared" si="7"/>
        <v>0</v>
      </c>
      <c r="O18">
        <f t="shared" si="8"/>
        <v>1.0000000000000002</v>
      </c>
      <c r="Q18">
        <f t="shared" si="3"/>
        <v>15</v>
      </c>
      <c r="R18">
        <f>IF(Q18&lt;=B$4,G$7^Q18/(FACT(B$4-Q18)*B$4^Q18),0)</f>
        <v>0</v>
      </c>
    </row>
    <row r="19" spans="13:18" x14ac:dyDescent="0.35">
      <c r="M19">
        <f t="shared" si="5"/>
        <v>16</v>
      </c>
      <c r="N19">
        <f t="shared" si="7"/>
        <v>0</v>
      </c>
      <c r="O19">
        <f t="shared" si="8"/>
        <v>1.0000000000000002</v>
      </c>
      <c r="Q19">
        <f t="shared" si="3"/>
        <v>16</v>
      </c>
      <c r="R19">
        <f>IF(Q19&lt;=B$4,G$7^Q19/(FACT(B$4-Q19)*B$4^Q19),0)</f>
        <v>0</v>
      </c>
    </row>
    <row r="20" spans="13:18" x14ac:dyDescent="0.35">
      <c r="M20">
        <f t="shared" si="5"/>
        <v>17</v>
      </c>
      <c r="N20">
        <f t="shared" si="7"/>
        <v>0</v>
      </c>
      <c r="O20">
        <f t="shared" si="8"/>
        <v>1.0000000000000002</v>
      </c>
      <c r="Q20">
        <f t="shared" si="3"/>
        <v>17</v>
      </c>
      <c r="R20">
        <f>IF(Q20&lt;=B$4,G$7^Q20/(FACT(B$4-Q20)*B$4^Q20),0)</f>
        <v>0</v>
      </c>
    </row>
    <row r="21" spans="13:18" x14ac:dyDescent="0.35">
      <c r="M21">
        <f t="shared" si="5"/>
        <v>18</v>
      </c>
      <c r="N21">
        <f t="shared" si="7"/>
        <v>0</v>
      </c>
      <c r="O21">
        <f t="shared" si="8"/>
        <v>1.0000000000000002</v>
      </c>
      <c r="Q21">
        <f t="shared" si="3"/>
        <v>18</v>
      </c>
      <c r="R21">
        <f>IF(Q21&lt;=B$4,G$7^Q21/(FACT(B$4-Q21)*B$4^Q21),0)</f>
        <v>0</v>
      </c>
    </row>
    <row r="22" spans="13:18" x14ac:dyDescent="0.35">
      <c r="M22">
        <f t="shared" si="5"/>
        <v>19</v>
      </c>
      <c r="N22">
        <f t="shared" si="7"/>
        <v>0</v>
      </c>
      <c r="O22">
        <f t="shared" si="8"/>
        <v>1.0000000000000002</v>
      </c>
      <c r="Q22">
        <f t="shared" si="3"/>
        <v>19</v>
      </c>
      <c r="R22">
        <f>IF(Q22&lt;=B$4,G$7^Q22/(FACT(B$4-Q22)*B$4^Q22),0)</f>
        <v>0</v>
      </c>
    </row>
    <row r="23" spans="13:18" x14ac:dyDescent="0.35">
      <c r="M23" s="10">
        <f t="shared" si="5"/>
        <v>20</v>
      </c>
      <c r="N23" s="10">
        <f t="shared" si="7"/>
        <v>0</v>
      </c>
      <c r="O23" s="10">
        <f t="shared" si="8"/>
        <v>1.0000000000000002</v>
      </c>
      <c r="Q23" s="10">
        <f t="shared" si="3"/>
        <v>20</v>
      </c>
      <c r="R23" s="10">
        <f>IF(Q23&lt;=B$4,G$7^Q23/(FACT(B$4-Q23)*B$4^Q23),0)</f>
        <v>0</v>
      </c>
    </row>
    <row r="25" spans="13:18" x14ac:dyDescent="0.35">
      <c r="M25" s="13">
        <v>0</v>
      </c>
      <c r="N25" s="13" cm="1">
        <f t="array" ref="N25">1/(FACT(B4)*SUM(IF(Q3:Q23&lt;=B$4,G$7^Q3:Q23/(FACT(B$4-Q3:Q23)*B$4^Q3:Q23),0)))</f>
        <v>0.37728475431139785</v>
      </c>
    </row>
    <row r="26" spans="13:18" x14ac:dyDescent="0.35">
      <c r="M26">
        <f>M25+1</f>
        <v>1</v>
      </c>
      <c r="N26" cm="1">
        <f t="array" ref="N26:N45">N$25*FACT(B$4)*IF(Q4:Q23&lt;=B$4,G$7^Q4:Q23/(FACT(B$4-Q4:Q23)*B$4^Q4:Q23),0)</f>
        <v>0.26948911022242705</v>
      </c>
    </row>
    <row r="27" spans="13:18" x14ac:dyDescent="0.35">
      <c r="M27">
        <f t="shared" ref="M27:M45" si="9">M26+1</f>
        <v>2</v>
      </c>
      <c r="N27">
        <v>0.17324299942870308</v>
      </c>
    </row>
    <row r="28" spans="13:18" x14ac:dyDescent="0.35">
      <c r="M28">
        <f t="shared" si="9"/>
        <v>3</v>
      </c>
      <c r="N28">
        <v>9.8995999673544652E-2</v>
      </c>
    </row>
    <row r="29" spans="13:18" x14ac:dyDescent="0.35">
      <c r="M29">
        <f t="shared" si="9"/>
        <v>4</v>
      </c>
      <c r="N29">
        <v>4.9497999836772312E-2</v>
      </c>
    </row>
    <row r="30" spans="13:18" x14ac:dyDescent="0.35">
      <c r="M30">
        <f t="shared" si="9"/>
        <v>5</v>
      </c>
      <c r="N30">
        <v>2.1213428501473848E-2</v>
      </c>
    </row>
    <row r="31" spans="13:18" x14ac:dyDescent="0.35">
      <c r="M31">
        <f t="shared" si="9"/>
        <v>6</v>
      </c>
      <c r="N31">
        <v>7.5762244648120893E-3</v>
      </c>
    </row>
    <row r="32" spans="13:18" x14ac:dyDescent="0.35">
      <c r="M32">
        <f t="shared" si="9"/>
        <v>7</v>
      </c>
      <c r="N32">
        <v>2.164635561374883E-3</v>
      </c>
    </row>
    <row r="33" spans="13:14" x14ac:dyDescent="0.35">
      <c r="M33">
        <f t="shared" si="9"/>
        <v>8</v>
      </c>
      <c r="N33">
        <v>4.6385047743747489E-4</v>
      </c>
    </row>
    <row r="34" spans="13:14" x14ac:dyDescent="0.35">
      <c r="M34">
        <f t="shared" si="9"/>
        <v>9</v>
      </c>
      <c r="N34">
        <v>6.6264353919639283E-5</v>
      </c>
    </row>
    <row r="35" spans="13:14" x14ac:dyDescent="0.35">
      <c r="M35">
        <f t="shared" si="9"/>
        <v>10</v>
      </c>
      <c r="N35">
        <v>4.7331681371170911E-6</v>
      </c>
    </row>
    <row r="36" spans="13:14" x14ac:dyDescent="0.35">
      <c r="M36">
        <f t="shared" si="9"/>
        <v>11</v>
      </c>
      <c r="N36">
        <v>0</v>
      </c>
    </row>
    <row r="37" spans="13:14" x14ac:dyDescent="0.35">
      <c r="M37">
        <f t="shared" si="9"/>
        <v>12</v>
      </c>
      <c r="N37">
        <v>0</v>
      </c>
    </row>
    <row r="38" spans="13:14" x14ac:dyDescent="0.35">
      <c r="M38">
        <f t="shared" si="9"/>
        <v>13</v>
      </c>
      <c r="N38">
        <v>0</v>
      </c>
    </row>
    <row r="39" spans="13:14" x14ac:dyDescent="0.35">
      <c r="M39">
        <f t="shared" si="9"/>
        <v>14</v>
      </c>
      <c r="N39">
        <v>0</v>
      </c>
    </row>
    <row r="40" spans="13:14" x14ac:dyDescent="0.35">
      <c r="M40">
        <f t="shared" si="9"/>
        <v>15</v>
      </c>
      <c r="N40">
        <v>0</v>
      </c>
    </row>
    <row r="41" spans="13:14" x14ac:dyDescent="0.35">
      <c r="M41">
        <f t="shared" si="9"/>
        <v>16</v>
      </c>
      <c r="N41">
        <v>0</v>
      </c>
    </row>
    <row r="42" spans="13:14" x14ac:dyDescent="0.35">
      <c r="M42">
        <f t="shared" si="9"/>
        <v>17</v>
      </c>
      <c r="N42">
        <v>0</v>
      </c>
    </row>
    <row r="43" spans="13:14" x14ac:dyDescent="0.35">
      <c r="M43">
        <f t="shared" si="9"/>
        <v>18</v>
      </c>
      <c r="N43">
        <v>0</v>
      </c>
    </row>
    <row r="44" spans="13:14" x14ac:dyDescent="0.35">
      <c r="M44">
        <f t="shared" si="9"/>
        <v>19</v>
      </c>
      <c r="N44">
        <v>0</v>
      </c>
    </row>
    <row r="45" spans="13:14" x14ac:dyDescent="0.35">
      <c r="M45" s="10">
        <f t="shared" si="9"/>
        <v>20</v>
      </c>
      <c r="N45" s="10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2023-02-24T10:44:46Z</dcterms:modified>
</cp:coreProperties>
</file>