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CC0B40C-2BFE-4ABA-8FA5-E8A3B21AA42D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 1" sheetId="2" r:id="rId2"/>
    <sheet name="Example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4" l="1" a="1"/>
  <c r="V31" i="4" s="1"/>
  <c r="U31" i="4" a="1"/>
  <c r="U31" i="4" s="1"/>
  <c r="R31" i="4" a="1"/>
  <c r="R31" i="4" s="1"/>
  <c r="Q31" i="4" a="1"/>
  <c r="Q31" i="4" s="1"/>
  <c r="V30" i="4" a="1"/>
  <c r="V30" i="4" s="1"/>
  <c r="U30" i="4" a="1"/>
  <c r="U30" i="4" s="1"/>
  <c r="R30" i="4" a="1"/>
  <c r="R30" i="4" s="1"/>
  <c r="Q30" i="4" a="1"/>
  <c r="Q30" i="4" s="1"/>
  <c r="V29" i="4" a="1"/>
  <c r="V29" i="4" s="1"/>
  <c r="U29" i="4" a="1"/>
  <c r="U29" i="4" s="1"/>
  <c r="R29" i="4" a="1"/>
  <c r="R29" i="4" s="1"/>
  <c r="Q29" i="4" a="1"/>
  <c r="Q29" i="4" s="1"/>
  <c r="V28" i="4" a="1"/>
  <c r="V28" i="4" s="1"/>
  <c r="U28" i="4" a="1"/>
  <c r="U28" i="4" s="1"/>
  <c r="R28" i="4" a="1"/>
  <c r="R28" i="4" s="1"/>
  <c r="Q28" i="4" a="1"/>
  <c r="Q28" i="4" s="1"/>
  <c r="V27" i="4" a="1"/>
  <c r="V27" i="4" s="1"/>
  <c r="U27" i="4" a="1"/>
  <c r="U27" i="4" s="1"/>
  <c r="R27" i="4" a="1"/>
  <c r="R27" i="4" s="1"/>
  <c r="Q27" i="4" a="1"/>
  <c r="Q27" i="4" s="1"/>
  <c r="V26" i="4" a="1"/>
  <c r="V26" i="4" s="1"/>
  <c r="U26" i="4" a="1"/>
  <c r="U26" i="4" s="1"/>
  <c r="R26" i="4" a="1"/>
  <c r="R26" i="4" s="1"/>
  <c r="Q26" i="4" a="1"/>
  <c r="Q26" i="4" s="1"/>
  <c r="V25" i="4" a="1"/>
  <c r="V25" i="4" s="1"/>
  <c r="U25" i="4" a="1"/>
  <c r="U25" i="4" s="1"/>
  <c r="R25" i="4" a="1"/>
  <c r="R25" i="4" s="1"/>
  <c r="Q25" i="4" a="1"/>
  <c r="Q25" i="4" s="1"/>
  <c r="V24" i="4" a="1"/>
  <c r="V24" i="4" s="1"/>
  <c r="U24" i="4" a="1"/>
  <c r="U24" i="4" s="1"/>
  <c r="R24" i="4" a="1"/>
  <c r="R24" i="4" s="1"/>
  <c r="Q24" i="4" a="1"/>
  <c r="Q24" i="4" s="1"/>
  <c r="V23" i="4" a="1"/>
  <c r="V23" i="4" s="1"/>
  <c r="U23" i="4" a="1"/>
  <c r="U23" i="4" s="1"/>
  <c r="R23" i="4" a="1"/>
  <c r="R23" i="4" s="1"/>
  <c r="Q23" i="4" a="1"/>
  <c r="Q23" i="4" s="1"/>
  <c r="V22" i="4" a="1"/>
  <c r="V22" i="4" s="1"/>
  <c r="U22" i="4" a="1"/>
  <c r="U22" i="4" s="1"/>
  <c r="R22" i="4" a="1"/>
  <c r="R22" i="4" s="1"/>
  <c r="Q22" i="4" a="1"/>
  <c r="Q22" i="4" s="1"/>
  <c r="V21" i="4" a="1"/>
  <c r="V21" i="4" s="1"/>
  <c r="U21" i="4" a="1"/>
  <c r="U21" i="4" s="1"/>
  <c r="R21" i="4" a="1"/>
  <c r="R21" i="4" s="1"/>
  <c r="Q21" i="4" a="1"/>
  <c r="Q21" i="4" s="1"/>
  <c r="V20" i="4" a="1"/>
  <c r="V20" i="4" s="1"/>
  <c r="U20" i="4" a="1"/>
  <c r="U20" i="4" s="1"/>
  <c r="R20" i="4" a="1"/>
  <c r="R20" i="4" s="1"/>
  <c r="Q20" i="4" a="1"/>
  <c r="Q20" i="4" s="1"/>
  <c r="V19" i="4" a="1"/>
  <c r="V19" i="4" s="1"/>
  <c r="U19" i="4" a="1"/>
  <c r="U19" i="4" s="1"/>
  <c r="R19" i="4" a="1"/>
  <c r="R19" i="4" s="1"/>
  <c r="Q19" i="4" a="1"/>
  <c r="Q19" i="4" s="1"/>
  <c r="I18" i="4" a="1"/>
  <c r="I18" i="4" s="1"/>
  <c r="F18" i="4" a="1"/>
  <c r="F18" i="4" s="1"/>
  <c r="K10" i="4" a="1"/>
  <c r="K10" i="4" s="1"/>
  <c r="K9" i="4" a="1"/>
  <c r="K9" i="4" s="1"/>
  <c r="K8" i="4" a="1"/>
  <c r="K8" i="4" s="1"/>
  <c r="K6" i="4" a="1"/>
  <c r="K6" i="4" s="1"/>
  <c r="K5" i="4" a="1"/>
  <c r="K5" i="4" s="1"/>
  <c r="K4" i="4" a="1"/>
  <c r="K4" i="4" s="1"/>
  <c r="K3" i="4" a="1"/>
  <c r="K3" i="4" s="1"/>
  <c r="K2" i="4" a="1"/>
  <c r="K2" i="4" s="1"/>
  <c r="V31" i="2" a="1"/>
  <c r="V31" i="2" s="1"/>
  <c r="U31" i="2" a="1"/>
  <c r="U31" i="2" s="1"/>
  <c r="R31" i="2" a="1"/>
  <c r="R31" i="2" s="1"/>
  <c r="Q31" i="2" a="1"/>
  <c r="Q31" i="2" s="1"/>
  <c r="V30" i="2" a="1"/>
  <c r="V30" i="2" s="1"/>
  <c r="U30" i="2" a="1"/>
  <c r="U30" i="2" s="1"/>
  <c r="R30" i="2" a="1"/>
  <c r="R30" i="2" s="1"/>
  <c r="Q30" i="2" a="1"/>
  <c r="Q30" i="2" s="1"/>
  <c r="V29" i="2" a="1"/>
  <c r="V29" i="2" s="1"/>
  <c r="U29" i="2" a="1"/>
  <c r="U29" i="2" s="1"/>
  <c r="R29" i="2" a="1"/>
  <c r="R29" i="2" s="1"/>
  <c r="Q29" i="2" a="1"/>
  <c r="Q29" i="2" s="1"/>
  <c r="V28" i="2" a="1"/>
  <c r="V28" i="2" s="1"/>
  <c r="U28" i="2" a="1"/>
  <c r="U28" i="2" s="1"/>
  <c r="R28" i="2" a="1"/>
  <c r="R28" i="2" s="1"/>
  <c r="Q28" i="2" a="1"/>
  <c r="Q28" i="2" s="1"/>
  <c r="V27" i="2" a="1"/>
  <c r="V27" i="2" s="1"/>
  <c r="U27" i="2" a="1"/>
  <c r="U27" i="2" s="1"/>
  <c r="R27" i="2" a="1"/>
  <c r="R27" i="2" s="1"/>
  <c r="Q27" i="2" a="1"/>
  <c r="Q27" i="2" s="1"/>
  <c r="V26" i="2" a="1"/>
  <c r="V26" i="2" s="1"/>
  <c r="U26" i="2" a="1"/>
  <c r="U26" i="2" s="1"/>
  <c r="R26" i="2" a="1"/>
  <c r="R26" i="2" s="1"/>
  <c r="Q26" i="2" a="1"/>
  <c r="Q26" i="2" s="1"/>
  <c r="V25" i="2" a="1"/>
  <c r="V25" i="2" s="1"/>
  <c r="U25" i="2" a="1"/>
  <c r="U25" i="2" s="1"/>
  <c r="R25" i="2" a="1"/>
  <c r="R25" i="2" s="1"/>
  <c r="Q25" i="2" a="1"/>
  <c r="Q25" i="2" s="1"/>
  <c r="V24" i="2" a="1"/>
  <c r="V24" i="2" s="1"/>
  <c r="U24" i="2" a="1"/>
  <c r="U24" i="2" s="1"/>
  <c r="R24" i="2" a="1"/>
  <c r="R24" i="2" s="1"/>
  <c r="Q24" i="2" a="1"/>
  <c r="Q24" i="2" s="1"/>
  <c r="V23" i="2" a="1"/>
  <c r="V23" i="2" s="1"/>
  <c r="U23" i="2" a="1"/>
  <c r="U23" i="2" s="1"/>
  <c r="R23" i="2" a="1"/>
  <c r="R23" i="2" s="1"/>
  <c r="Q23" i="2" a="1"/>
  <c r="Q23" i="2" s="1"/>
  <c r="V22" i="2" a="1"/>
  <c r="V22" i="2" s="1"/>
  <c r="U22" i="2" a="1"/>
  <c r="U22" i="2" s="1"/>
  <c r="R22" i="2" a="1"/>
  <c r="R22" i="2" s="1"/>
  <c r="Q22" i="2" a="1"/>
  <c r="Q22" i="2" s="1"/>
  <c r="V21" i="2" a="1"/>
  <c r="V21" i="2" s="1"/>
  <c r="U21" i="2" a="1"/>
  <c r="U21" i="2" s="1"/>
  <c r="R21" i="2" a="1"/>
  <c r="R21" i="2" s="1"/>
  <c r="Q21" i="2" a="1"/>
  <c r="Q21" i="2" s="1"/>
  <c r="V20" i="2" a="1"/>
  <c r="V20" i="2" s="1"/>
  <c r="U20" i="2" a="1"/>
  <c r="U20" i="2" s="1"/>
  <c r="R20" i="2" a="1"/>
  <c r="R20" i="2" s="1"/>
  <c r="Q20" i="2" a="1"/>
  <c r="Q20" i="2" s="1"/>
  <c r="V19" i="2" a="1"/>
  <c r="V19" i="2" s="1"/>
  <c r="U19" i="2" a="1"/>
  <c r="U19" i="2" s="1"/>
  <c r="R19" i="2" a="1"/>
  <c r="R19" i="2" s="1"/>
  <c r="Q19" i="2" a="1"/>
  <c r="Q19" i="2" s="1"/>
  <c r="I18" i="2" a="1"/>
  <c r="I18" i="2" s="1"/>
  <c r="F18" i="2" a="1"/>
  <c r="F18" i="2" s="1"/>
  <c r="K10" i="2" a="1"/>
  <c r="K10" i="2" s="1"/>
  <c r="K9" i="2" a="1"/>
  <c r="K9" i="2" s="1"/>
  <c r="K8" i="2" a="1"/>
  <c r="K8" i="2" s="1"/>
  <c r="K6" i="2" a="1"/>
  <c r="K6" i="2" s="1"/>
  <c r="K5" i="2" a="1"/>
  <c r="K5" i="2" s="1"/>
  <c r="K4" i="2" a="1"/>
  <c r="K4" i="2" s="1"/>
  <c r="K3" i="2" a="1"/>
  <c r="K3" i="2" s="1"/>
  <c r="K2" i="2" a="1"/>
  <c r="K2" i="2" s="1"/>
  <c r="T21" i="4" l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20" i="4"/>
  <c r="P20" i="4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T21" i="2"/>
  <c r="T22" i="2" s="1"/>
  <c r="T20" i="2"/>
  <c r="P21" i="2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20" i="2"/>
  <c r="N3" i="2"/>
  <c r="G6" i="4"/>
  <c r="T5" i="4"/>
  <c r="T6" i="4" s="1"/>
  <c r="P5" i="4"/>
  <c r="P6" i="4" s="1"/>
  <c r="P7" i="4" s="1"/>
  <c r="P8" i="4" s="1"/>
  <c r="P9" i="4" s="1"/>
  <c r="P10" i="4" s="1"/>
  <c r="P11" i="4" s="1"/>
  <c r="P12" i="4" s="1"/>
  <c r="P13" i="4" s="1"/>
  <c r="P14" i="4" s="1"/>
  <c r="P15" i="4" s="1"/>
  <c r="G8" i="4"/>
  <c r="N3" i="4" s="1"/>
  <c r="T4" i="4"/>
  <c r="P4" i="4"/>
  <c r="N4" i="4"/>
  <c r="M4" i="4"/>
  <c r="M5" i="4" s="1"/>
  <c r="M6" i="4" s="1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4" i="2"/>
  <c r="G9" i="2"/>
  <c r="G6" i="2"/>
  <c r="G8" i="2"/>
  <c r="N4" i="2" s="1"/>
  <c r="M4" i="2"/>
  <c r="M5" i="2" s="1"/>
  <c r="M6" i="2" s="1"/>
  <c r="M7" i="2" s="1"/>
  <c r="M8" i="2" s="1"/>
  <c r="M9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4" i="2"/>
  <c r="T23" i="2" l="1"/>
  <c r="M7" i="4"/>
  <c r="M8" i="4" s="1"/>
  <c r="M9" i="4" s="1"/>
  <c r="M10" i="4" s="1"/>
  <c r="M11" i="4" s="1"/>
  <c r="M12" i="4" s="1"/>
  <c r="M13" i="4" s="1"/>
  <c r="M14" i="4" s="1"/>
  <c r="M15" i="4" s="1"/>
  <c r="N15" i="4" s="1"/>
  <c r="N6" i="4"/>
  <c r="T7" i="4"/>
  <c r="N5" i="4"/>
  <c r="G9" i="4"/>
  <c r="M10" i="2"/>
  <c r="N9" i="2"/>
  <c r="N8" i="2"/>
  <c r="N7" i="2"/>
  <c r="N6" i="2"/>
  <c r="N5" i="2"/>
  <c r="N16" i="2" s="1"/>
  <c r="Q3" i="2" s="1"/>
  <c r="P15" i="2"/>
  <c r="N16" i="4" l="1"/>
  <c r="Q3" i="4" s="1"/>
  <c r="Q15" i="4" s="1"/>
  <c r="T24" i="2"/>
  <c r="Q4" i="2"/>
  <c r="N7" i="4"/>
  <c r="N8" i="4"/>
  <c r="N14" i="4"/>
  <c r="N13" i="4"/>
  <c r="N12" i="4"/>
  <c r="N11" i="4"/>
  <c r="T8" i="4"/>
  <c r="N9" i="4"/>
  <c r="N10" i="4"/>
  <c r="G10" i="2"/>
  <c r="R3" i="2"/>
  <c r="Q9" i="2"/>
  <c r="Q10" i="2"/>
  <c r="Q11" i="2"/>
  <c r="Q12" i="2"/>
  <c r="Q15" i="2"/>
  <c r="Q13" i="2"/>
  <c r="Q14" i="2"/>
  <c r="Q8" i="2"/>
  <c r="Q5" i="2"/>
  <c r="Q6" i="2"/>
  <c r="Q7" i="2"/>
  <c r="M11" i="2"/>
  <c r="N10" i="2"/>
  <c r="Q13" i="4" l="1"/>
  <c r="Q6" i="4"/>
  <c r="Q10" i="4"/>
  <c r="R3" i="4"/>
  <c r="Q8" i="4"/>
  <c r="Q11" i="4"/>
  <c r="Q14" i="4"/>
  <c r="Q12" i="4"/>
  <c r="Q4" i="4"/>
  <c r="Q5" i="4"/>
  <c r="G10" i="4"/>
  <c r="U6" i="4" s="1"/>
  <c r="Q9" i="4"/>
  <c r="Q7" i="4"/>
  <c r="V3" i="2"/>
  <c r="T25" i="2"/>
  <c r="V7" i="2"/>
  <c r="V15" i="2"/>
  <c r="V8" i="2"/>
  <c r="V4" i="2"/>
  <c r="V13" i="2"/>
  <c r="V9" i="2"/>
  <c r="V10" i="2"/>
  <c r="V11" i="2"/>
  <c r="V12" i="2"/>
  <c r="V5" i="2"/>
  <c r="V6" i="2"/>
  <c r="V14" i="2"/>
  <c r="U9" i="4"/>
  <c r="U3" i="2"/>
  <c r="U4" i="2"/>
  <c r="U12" i="2"/>
  <c r="U5" i="2"/>
  <c r="U13" i="2"/>
  <c r="U6" i="2"/>
  <c r="U14" i="2"/>
  <c r="U11" i="2"/>
  <c r="U7" i="2"/>
  <c r="U15" i="2"/>
  <c r="U8" i="2"/>
  <c r="U9" i="2"/>
  <c r="U10" i="2"/>
  <c r="T9" i="4"/>
  <c r="G3" i="2"/>
  <c r="G2" i="2" s="1"/>
  <c r="G4" i="2" s="1"/>
  <c r="R4" i="2"/>
  <c r="R5" i="2" s="1"/>
  <c r="M12" i="2"/>
  <c r="N11" i="2"/>
  <c r="U8" i="4" l="1"/>
  <c r="U10" i="4"/>
  <c r="U7" i="4"/>
  <c r="U4" i="4"/>
  <c r="U14" i="4"/>
  <c r="U3" i="4"/>
  <c r="U15" i="4"/>
  <c r="U11" i="4"/>
  <c r="G3" i="4"/>
  <c r="G5" i="4" s="1"/>
  <c r="U12" i="4"/>
  <c r="U5" i="4"/>
  <c r="U13" i="4"/>
  <c r="R4" i="4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T26" i="2"/>
  <c r="T10" i="4"/>
  <c r="G5" i="2"/>
  <c r="R6" i="2"/>
  <c r="M13" i="2"/>
  <c r="N12" i="2"/>
  <c r="G2" i="4" l="1"/>
  <c r="G4" i="4" s="1"/>
  <c r="R16" i="4"/>
  <c r="V6" i="4" s="1"/>
  <c r="T27" i="2"/>
  <c r="T11" i="4"/>
  <c r="R7" i="2"/>
  <c r="M14" i="2"/>
  <c r="N13" i="2"/>
  <c r="V5" i="4" l="1"/>
  <c r="V8" i="4"/>
  <c r="V10" i="4"/>
  <c r="V7" i="4"/>
  <c r="V4" i="4"/>
  <c r="V9" i="4"/>
  <c r="V3" i="4"/>
  <c r="T28" i="2"/>
  <c r="T12" i="4"/>
  <c r="V11" i="4"/>
  <c r="R8" i="2"/>
  <c r="M15" i="2"/>
  <c r="N15" i="2" s="1"/>
  <c r="N14" i="2"/>
  <c r="T29" i="2" l="1"/>
  <c r="T13" i="4"/>
  <c r="V12" i="4"/>
  <c r="R9" i="2"/>
  <c r="T30" i="2" l="1"/>
  <c r="T14" i="4"/>
  <c r="V13" i="4"/>
  <c r="R10" i="2"/>
  <c r="T31" i="2" l="1"/>
  <c r="T15" i="4"/>
  <c r="V14" i="4"/>
  <c r="R11" i="2"/>
  <c r="V15" i="4" l="1"/>
  <c r="R12" i="2"/>
  <c r="R13" i="2" l="1"/>
  <c r="R14" i="2" l="1"/>
  <c r="R15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<sst xmlns="http://schemas.openxmlformats.org/spreadsheetml/2006/main" count="79" uniqueCount="35">
  <si>
    <t>Real Statistics Using Excel</t>
  </si>
  <si>
    <t>Updated</t>
  </si>
  <si>
    <t>Copyright © 2013 - 2023 Charles Zaiontz</t>
  </si>
  <si>
    <t>λ</t>
  </si>
  <si>
    <t>μ</t>
  </si>
  <si>
    <t>mean arrival rate</t>
  </si>
  <si>
    <t>mean service rate</t>
  </si>
  <si>
    <t>utilization</t>
  </si>
  <si>
    <t>mean # of customers in system</t>
  </si>
  <si>
    <t>mean # of customers in queue</t>
  </si>
  <si>
    <t>mean time customer waits in queue</t>
  </si>
  <si>
    <t>mean time customer remains in system</t>
  </si>
  <si>
    <t>Rho</t>
  </si>
  <si>
    <t>L</t>
  </si>
  <si>
    <t>Lq</t>
  </si>
  <si>
    <t>W</t>
  </si>
  <si>
    <t>Wq</t>
  </si>
  <si>
    <t>n</t>
  </si>
  <si>
    <t>pn</t>
  </si>
  <si>
    <t>Pn</t>
  </si>
  <si>
    <t>t</t>
  </si>
  <si>
    <t>P(w &gt; t)</t>
  </si>
  <si>
    <t>P(wq &gt; t)</t>
  </si>
  <si>
    <t>M/M/s Queueing Model</t>
  </si>
  <si>
    <t>s</t>
  </si>
  <si>
    <t># of servers</t>
  </si>
  <si>
    <t>τ</t>
  </si>
  <si>
    <t>tau</t>
  </si>
  <si>
    <t>τ^n/n!</t>
  </si>
  <si>
    <t>p0</t>
  </si>
  <si>
    <t>s-1-τ</t>
  </si>
  <si>
    <t>Ps-1</t>
  </si>
  <si>
    <t>C</t>
  </si>
  <si>
    <t>probability of queueing on arrival</t>
  </si>
  <si>
    <t>λ/μ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</si>
</sst>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164" fontId="0" fillId="2" borderId="1" xfId="0" applyNumberFormat="1" applyFill="1" applyBorder="1"/>
    <xf numFmtId="0" fontId="0" fillId="2" borderId="3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2" borderId="4" xfId="0" applyFill="1" applyBorder="1"/>
    <xf numFmtId="0" fontId="0" fillId="0" borderId="4" xfId="0" applyBorder="1"/>
    <xf numFmtId="164" fontId="0" fillId="2" borderId="0" xfId="0" applyNumberFormat="1" applyFill="1"/>
    <xf numFmtId="164" fontId="0" fillId="2" borderId="4" xfId="0" applyNumberFormat="1" applyFill="1" applyBorder="1"/>
    <xf numFmtId="0" fontId="0" fillId="2" borderId="2" xfId="0" applyFill="1" applyBorder="1"/>
    <xf numFmtId="0" fontId="0" fillId="0" borderId="0" xfId="0" quotePrefix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Customers in the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'Example 1'!$P$3:$P$15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'Example 1'!$Q$3:$Q$15</c:f>
              <c:numCache>
                <c:formatCode>General</c:formatCode>
                <c:ptCount val="13"/>
                <c:pt idx="0">
                  <c:v>0.25423728813559326</c:v>
                </c:pt>
                <c:pt idx="1">
                  <c:v>0.33898305084745767</c:v>
                </c:pt>
                <c:pt idx="2">
                  <c:v>0.22598870056497178</c:v>
                </c:pt>
                <c:pt idx="3">
                  <c:v>0.10043942247332079</c:v>
                </c:pt>
                <c:pt idx="4">
                  <c:v>4.4639743321475904E-2</c:v>
                </c:pt>
                <c:pt idx="5">
                  <c:v>1.9839885920655956E-2</c:v>
                </c:pt>
                <c:pt idx="6">
                  <c:v>8.8177270758470934E-3</c:v>
                </c:pt>
                <c:pt idx="7">
                  <c:v>3.9189898114875962E-3</c:v>
                </c:pt>
                <c:pt idx="8">
                  <c:v>1.7417732495500428E-3</c:v>
                </c:pt>
                <c:pt idx="9">
                  <c:v>7.7412144424446349E-4</c:v>
                </c:pt>
                <c:pt idx="10">
                  <c:v>3.4405397521976153E-4</c:v>
                </c:pt>
                <c:pt idx="11">
                  <c:v>1.5291287787544958E-4</c:v>
                </c:pt>
                <c:pt idx="12">
                  <c:v>6.7961279055755373E-5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E-4778-AE97-D6DA295C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59215"/>
        <c:axId val="415446927"/>
      </c:barChart>
      <c:catAx>
        <c:axId val="8705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customers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6927"/>
        <c:crosses val="autoZero"/>
        <c:auto val="1"/>
        <c:lblAlgn val="ctr"/>
        <c:lblOffset val="100"/>
        <c:noMultiLvlLbl val="0"/>
      </c:catAx>
      <c:valAx>
        <c:axId val="415446927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Customers in the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'Example 2'!$P$3:$P$15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'Example 2'!$Q$3:$Q$15</c:f>
              <c:numCache>
                <c:formatCode>General</c:formatCode>
                <c:ptCount val="13"/>
                <c:pt idx="0">
                  <c:v>0.1111111111111111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0.14814814814814814</c:v>
                </c:pt>
                <c:pt idx="4">
                  <c:v>9.8765432098765427E-2</c:v>
                </c:pt>
                <c:pt idx="5">
                  <c:v>6.5843621399176946E-2</c:v>
                </c:pt>
                <c:pt idx="6">
                  <c:v>4.38957475994513E-2</c:v>
                </c:pt>
                <c:pt idx="7">
                  <c:v>2.9263831732967538E-2</c:v>
                </c:pt>
                <c:pt idx="8">
                  <c:v>1.9509221155311687E-2</c:v>
                </c:pt>
                <c:pt idx="9">
                  <c:v>1.3006147436874459E-2</c:v>
                </c:pt>
                <c:pt idx="10">
                  <c:v>8.6707649579163062E-3</c:v>
                </c:pt>
                <c:pt idx="11">
                  <c:v>5.7805099719442036E-3</c:v>
                </c:pt>
                <c:pt idx="12">
                  <c:v>3.8536733146294693E-3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6C0-8C2A-26F027B8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59215"/>
        <c:axId val="415446927"/>
      </c:barChart>
      <c:catAx>
        <c:axId val="8705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customers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6927"/>
        <c:crosses val="autoZero"/>
        <c:auto val="1"/>
        <c:lblAlgn val="ctr"/>
        <c:lblOffset val="100"/>
        <c:noMultiLvlLbl val="0"/>
      </c:catAx>
      <c:valAx>
        <c:axId val="415446927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Probability</a:t>
            </a:r>
            <a:r>
              <a:rPr lang="en-GB" baseline="0"/>
              <a:t> of being in the system &gt; time t</a:t>
            </a:r>
            <a:endParaRPr lang="en-GB"/>
          </a:p>
        </c:rich>
      </c:tx>
      <c:layout>
        <c:manualLayout>
          <c:xMode val="edge"/>
          <c:yMode val="edge"/>
          <c:x val="0.1623751093613298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2'!$T$3:$T$15</c:f>
              <c:numCache>
                <c:formatCode>0.0</c:formatCode>
                <c:ptCount val="13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</c:numCache>
            </c:numRef>
          </c:xVal>
          <c:yVal>
            <c:numRef>
              <c:f>'Example 2'!$U$3:$U$15</c:f>
              <c:numCache>
                <c:formatCode>General</c:formatCode>
                <c:ptCount val="13"/>
                <c:pt idx="0">
                  <c:v>1</c:v>
                </c:pt>
                <c:pt idx="1">
                  <c:v>0.83959398343928027</c:v>
                </c:pt>
                <c:pt idx="2">
                  <c:v>0.69516140571910001</c:v>
                </c:pt>
                <c:pt idx="3">
                  <c:v>0.56919752363683862</c:v>
                </c:pt>
                <c:pt idx="4">
                  <c:v>0.46183112493204315</c:v>
                </c:pt>
                <c:pt idx="5">
                  <c:v>0.37188360024738298</c:v>
                </c:pt>
                <c:pt idx="6">
                  <c:v>0.29753799879885579</c:v>
                </c:pt>
                <c:pt idx="7">
                  <c:v>0.23674909462243174</c:v>
                </c:pt>
                <c:pt idx="8">
                  <c:v>0.18748377013145251</c:v>
                </c:pt>
                <c:pt idx="9">
                  <c:v>0.14785212802744951</c:v>
                </c:pt>
                <c:pt idx="10">
                  <c:v>0.11616982619168258</c:v>
                </c:pt>
                <c:pt idx="11">
                  <c:v>9.0978479589725381E-2</c:v>
                </c:pt>
                <c:pt idx="12">
                  <c:v>7.1041678362960672E-2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89-4D72-BB81-BDDFD81F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646287"/>
        <c:axId val="1554145903"/>
      </c:scatterChart>
      <c:valAx>
        <c:axId val="401646287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145903"/>
        <c:crosses val="autoZero"/>
        <c:crossBetween val="midCat"/>
      </c:valAx>
      <c:valAx>
        <c:axId val="15541459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64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269875</xdr:colOff>
      <xdr:row>1</xdr:row>
      <xdr:rowOff>25400</xdr:rowOff>
    </xdr:from>
    <xdr:to>
      <xdr:col>30</xdr:col>
      <xdr:colOff>574675</xdr:colOff>
      <xdr:row>16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58F076-3C35-DDBD-2C6F-BBD34F5CD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434975</xdr:colOff>
      <xdr:row>0</xdr:row>
      <xdr:rowOff>107950</xdr:rowOff>
    </xdr:from>
    <xdr:to>
      <xdr:col>30</xdr:col>
      <xdr:colOff>130175</xdr:colOff>
      <xdr:row>15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E86088-1CB2-4709-8FA7-7ED85402C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409575</xdr:colOff>
      <xdr:row>16</xdr:row>
      <xdr:rowOff>12700</xdr:rowOff>
    </xdr:from>
    <xdr:to>
      <xdr:col>30</xdr:col>
      <xdr:colOff>104775</xdr:colOff>
      <xdr:row>30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C1A6D-23A1-4E38-91C1-70AF1C381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23</v>
      </c>
    </row>
    <row r="4" spans="1:2" x14ac:dyDescent="0.35">
      <c r="A4" t="s">
        <v>1</v>
      </c>
      <c r="B4" s="1">
        <v>44972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AFF9-0ABC-469F-9ADB-9942593EB798}">
  <sheetPr codeName="Sheet2"/>
  <dimension ref="A2:V31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6.08984375" customWidth="1"/>
    <col min="5" max="5" width="5.6328125" customWidth="1"/>
    <col min="6" max="6" width="4.632812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26.7265625" customWidth="1"/>
    <col min="12" max="12" width="5.26953125" customWidth="1"/>
    <col min="13" max="13" width="4.6328125" customWidth="1"/>
    <col min="14" max="14" width="8.7265625" customWidth="1"/>
    <col min="16" max="16" width="4.26953125" customWidth="1"/>
    <col min="20" max="20" width="4.6328125" customWidth="1"/>
  </cols>
  <sheetData>
    <row r="2" spans="1:22" x14ac:dyDescent="0.35">
      <c r="A2" s="3" t="s">
        <v>3</v>
      </c>
      <c r="B2" s="7">
        <v>2</v>
      </c>
      <c r="D2" t="s">
        <v>5</v>
      </c>
      <c r="F2" t="s">
        <v>13</v>
      </c>
      <c r="G2" s="6">
        <f ca="1">G3+G8</f>
        <v>1.4779661016949153</v>
      </c>
      <c r="I2" t="s">
        <v>8</v>
      </c>
      <c r="K2" t="e" cm="1">
        <f t="array" aca="1" ref="K2" ca="1">FTEXT(G2)</f>
        <v>#NAME?</v>
      </c>
      <c r="M2" s="11" t="s">
        <v>17</v>
      </c>
      <c r="N2" s="11" t="s">
        <v>28</v>
      </c>
      <c r="P2" s="11" t="s">
        <v>17</v>
      </c>
      <c r="Q2" s="11" t="s">
        <v>18</v>
      </c>
      <c r="R2" s="11" t="s">
        <v>19</v>
      </c>
      <c r="T2" s="11" t="s">
        <v>20</v>
      </c>
      <c r="U2" s="11" t="s">
        <v>21</v>
      </c>
      <c r="V2" s="11" t="s">
        <v>22</v>
      </c>
    </row>
    <row r="3" spans="1:22" x14ac:dyDescent="0.35">
      <c r="A3" s="3" t="s">
        <v>4</v>
      </c>
      <c r="B3" s="16">
        <v>1.5</v>
      </c>
      <c r="D3" t="s">
        <v>6</v>
      </c>
      <c r="F3" t="s">
        <v>14</v>
      </c>
      <c r="G3" s="4">
        <f ca="1">G10*G6/(1-G6)</f>
        <v>0.14463276836158193</v>
      </c>
      <c r="I3" t="s">
        <v>9</v>
      </c>
      <c r="K3" t="e" cm="1">
        <f t="array" aca="1" ref="K3" ca="1">FTEXT(G3)</f>
        <v>#NAME?</v>
      </c>
      <c r="M3">
        <v>0</v>
      </c>
      <c r="N3" s="9">
        <f>G$8^M3/FACT(M3)</f>
        <v>1</v>
      </c>
      <c r="P3" s="9">
        <v>0</v>
      </c>
      <c r="Q3">
        <f ca="1">N16</f>
        <v>0.25423728813559326</v>
      </c>
      <c r="R3">
        <f ca="1">Q3</f>
        <v>0.25423728813559326</v>
      </c>
      <c r="T3" s="14">
        <v>0</v>
      </c>
      <c r="U3">
        <f ca="1">EXP(-B$3*T3)*(1+G$10*IF(G$9=0,B$3*T3,(1-EXP(-B$3*T3*G$9))/G$9))</f>
        <v>1</v>
      </c>
      <c r="V3">
        <f ca="1">G$10*EXP(-B$4*B$3*T3*(1-G$6))</f>
        <v>0.18079096045197743</v>
      </c>
    </row>
    <row r="4" spans="1:22" x14ac:dyDescent="0.35">
      <c r="A4" s="3" t="s">
        <v>24</v>
      </c>
      <c r="B4" s="8">
        <v>3</v>
      </c>
      <c r="D4" t="s">
        <v>25</v>
      </c>
      <c r="F4" t="s">
        <v>15</v>
      </c>
      <c r="G4" s="4">
        <f ca="1">G2/B2</f>
        <v>0.73898305084745763</v>
      </c>
      <c r="I4" t="s">
        <v>11</v>
      </c>
      <c r="K4" t="e" cm="1">
        <f t="array" aca="1" ref="K4" ca="1">FTEXT(G4)</f>
        <v>#NAME?</v>
      </c>
      <c r="M4">
        <f>M3+1</f>
        <v>1</v>
      </c>
      <c r="N4" s="9">
        <f>G$8^M4/FACT(M4)</f>
        <v>1.3333333333333333</v>
      </c>
      <c r="P4" s="9">
        <f>P3+1</f>
        <v>1</v>
      </c>
      <c r="Q4">
        <f ca="1">Q$3*IF(P4&lt;B$4,N4,G$8^P4/(FACT(B$4)*B$4^(P4-B$4)))</f>
        <v>0.33898305084745767</v>
      </c>
      <c r="R4">
        <f ca="1">R3+Q4</f>
        <v>0.59322033898305093</v>
      </c>
      <c r="T4" s="14">
        <f>T3+0.2</f>
        <v>0.2</v>
      </c>
      <c r="U4">
        <f ca="1">EXP(-B$3*T4)*(1+G$10*IF(G$9=0,B$3*T4,(1-EXP(-B$3*T4*G$9))/G$9))</f>
        <v>0.77723518636824929</v>
      </c>
      <c r="V4">
        <f ca="1">G$10*EXP(-B$4*B$3*T4*(1-G$6))</f>
        <v>0.10965526051301849</v>
      </c>
    </row>
    <row r="5" spans="1:22" x14ac:dyDescent="0.35">
      <c r="F5" t="s">
        <v>16</v>
      </c>
      <c r="G5" s="4">
        <f ca="1">G3/B2</f>
        <v>7.2316384180790963E-2</v>
      </c>
      <c r="I5" t="s">
        <v>10</v>
      </c>
      <c r="K5" t="e" cm="1">
        <f t="array" aca="1" ref="K5" ca="1">FTEXT(G5)</f>
        <v>#NAME?</v>
      </c>
      <c r="M5">
        <f t="shared" ref="M5:M15" si="0">M4+1</f>
        <v>2</v>
      </c>
      <c r="N5" s="9">
        <f>G$8^M5/FACT(M5)</f>
        <v>0.88888888888888884</v>
      </c>
      <c r="P5" s="9">
        <f t="shared" ref="P5:P13" si="1">P4+1</f>
        <v>2</v>
      </c>
      <c r="Q5">
        <f ca="1">Q$3*IF(P5&lt;B$4,N5,G$8^P5/(FACT(B$4)*B$4^(P5-B$4)))</f>
        <v>0.22598870056497178</v>
      </c>
      <c r="R5">
        <f t="shared" ref="R5:R13" ca="1" si="2">R4+Q5</f>
        <v>0.81920903954802271</v>
      </c>
      <c r="T5" s="14">
        <f t="shared" ref="T5:T15" si="3">T4+0.2</f>
        <v>0.4</v>
      </c>
      <c r="U5">
        <f ca="1">EXP(-B$3*T5)*(1+G$10*IF(G$9=0,B$3*T5,(1-EXP(-B$3*T5*G$9))/G$9))</f>
        <v>0.59787799403913389</v>
      </c>
      <c r="V5">
        <f ca="1">G$10*EXP(-B$4*B$3*T5*(1-G$6))</f>
        <v>6.650927749992179E-2</v>
      </c>
    </row>
    <row r="6" spans="1:22" x14ac:dyDescent="0.35">
      <c r="F6" t="s">
        <v>12</v>
      </c>
      <c r="G6" s="5">
        <f>B2/(B4*B3)</f>
        <v>0.44444444444444442</v>
      </c>
      <c r="I6" t="s">
        <v>7</v>
      </c>
      <c r="K6" t="e" cm="1">
        <f t="array" aca="1" ref="K6" ca="1">FTEXT(G6)</f>
        <v>#NAME?</v>
      </c>
      <c r="M6">
        <f t="shared" si="0"/>
        <v>3</v>
      </c>
      <c r="N6" s="18">
        <f>G$8^M6/FACT(M6)</f>
        <v>0.39506172839506171</v>
      </c>
      <c r="P6" s="9">
        <f t="shared" si="1"/>
        <v>3</v>
      </c>
      <c r="Q6">
        <f ca="1">Q$3*IF(P6&lt;B$4,N6,G$8^P6/(FACT(B$4)*B$4^(P6-B$4)))</f>
        <v>0.10043942247332079</v>
      </c>
      <c r="R6">
        <f t="shared" ca="1" si="2"/>
        <v>0.91964846202134354</v>
      </c>
      <c r="T6" s="14">
        <f t="shared" si="3"/>
        <v>0.60000000000000009</v>
      </c>
      <c r="U6">
        <f ca="1">EXP(-B$3*T6)*(1+G$10*IF(G$9=0,B$3*T6,(1-EXP(-B$3*T6*G$9))/G$9))</f>
        <v>0.45631596471474667</v>
      </c>
      <c r="V6">
        <f ca="1">G$10*EXP(-B$4*B$3*T6*(1-G$6))</f>
        <v>4.0339915959038158E-2</v>
      </c>
    </row>
    <row r="7" spans="1:22" x14ac:dyDescent="0.35">
      <c r="M7">
        <f t="shared" si="0"/>
        <v>4</v>
      </c>
      <c r="N7">
        <f>G$8^M7/FACT(M7)</f>
        <v>0.13168724279835389</v>
      </c>
      <c r="P7" s="9">
        <f t="shared" si="1"/>
        <v>4</v>
      </c>
      <c r="Q7">
        <f ca="1">Q$3*IF(P7&lt;B$4,N7,G$8^P7/(FACT(B$4)*B$4^(P7-B$4)))</f>
        <v>4.4639743321475904E-2</v>
      </c>
      <c r="R7">
        <f t="shared" ca="1" si="2"/>
        <v>0.96428820534281945</v>
      </c>
      <c r="T7" s="14">
        <f t="shared" si="3"/>
        <v>0.8</v>
      </c>
      <c r="U7">
        <f ca="1">EXP(-B$3*T7)*(1+G$10*IF(G$9=0,B$3*T7,(1-EXP(-B$3*T7*G$9))/G$9))</f>
        <v>0.34617290443439575</v>
      </c>
      <c r="V7">
        <f ca="1">G$10*EXP(-B$4*B$3*T7*(1-G$6))</f>
        <v>2.4467395839387611E-2</v>
      </c>
    </row>
    <row r="8" spans="1:22" x14ac:dyDescent="0.35">
      <c r="F8" s="3" t="s">
        <v>26</v>
      </c>
      <c r="G8" s="6">
        <f>B2/B3</f>
        <v>1.3333333333333333</v>
      </c>
      <c r="I8" t="s">
        <v>27</v>
      </c>
      <c r="K8" t="e" cm="1">
        <f t="array" aca="1" ref="K8" ca="1">FTEXT(G8)</f>
        <v>#NAME?</v>
      </c>
      <c r="M8">
        <f t="shared" si="0"/>
        <v>5</v>
      </c>
      <c r="N8">
        <f>G$8^M8/FACT(M8)</f>
        <v>3.5116598079561037E-2</v>
      </c>
      <c r="P8" s="9">
        <f t="shared" si="1"/>
        <v>5</v>
      </c>
      <c r="Q8">
        <f ca="1">Q$3*IF(P8&lt;B$4,N8,G$8^P8/(FACT(B$4)*B$4^(P8-B$4)))</f>
        <v>1.9839885920655956E-2</v>
      </c>
      <c r="R8">
        <f t="shared" ca="1" si="2"/>
        <v>0.98412809126347545</v>
      </c>
      <c r="T8" s="14">
        <f t="shared" si="3"/>
        <v>1</v>
      </c>
      <c r="U8">
        <f ca="1">EXP(-B$3*T8)*(1+G$10*IF(G$9=0,B$3*T8,(1-EXP(-B$3*T8*G$9))/G$9))</f>
        <v>0.2613796954771162</v>
      </c>
      <c r="V8">
        <f ca="1">G$10*EXP(-B$4*B$3*T8*(1-G$6))</f>
        <v>1.484022573991391E-2</v>
      </c>
    </row>
    <row r="9" spans="1:22" x14ac:dyDescent="0.35">
      <c r="F9" s="3" t="s">
        <v>30</v>
      </c>
      <c r="G9" s="4">
        <f>B4-G8-1</f>
        <v>0.66666666666666674</v>
      </c>
      <c r="I9" t="s">
        <v>30</v>
      </c>
      <c r="K9" t="e" cm="1">
        <f t="array" aca="1" ref="K9" ca="1">FTEXT(G9)</f>
        <v>#NAME?</v>
      </c>
      <c r="M9">
        <f t="shared" si="0"/>
        <v>6</v>
      </c>
      <c r="N9">
        <f>G$8^M9/FACT(M9)</f>
        <v>7.8036884621246758E-3</v>
      </c>
      <c r="P9" s="9">
        <f t="shared" si="1"/>
        <v>6</v>
      </c>
      <c r="Q9">
        <f ca="1">Q$3*IF(P9&lt;B$4,N9,G$8^P9/(FACT(B$4)*B$4^(P9-B$4)))</f>
        <v>8.8177270758470934E-3</v>
      </c>
      <c r="R9">
        <f t="shared" ca="1" si="2"/>
        <v>0.99294581833932249</v>
      </c>
      <c r="T9" s="14">
        <f t="shared" si="3"/>
        <v>1.2</v>
      </c>
      <c r="U9">
        <f ca="1">EXP(-B$3*T9)*(1+G$10*IF(G$9=0,B$3*T9,(1-EXP(-B$3*T9*G$9))/G$9))</f>
        <v>0.19662412750395203</v>
      </c>
      <c r="V9">
        <f ca="1">G$10*EXP(-B$4*B$3*T9*(1-G$6))</f>
        <v>9.0010519083143867E-3</v>
      </c>
    </row>
    <row r="10" spans="1:22" x14ac:dyDescent="0.35">
      <c r="F10" t="s">
        <v>32</v>
      </c>
      <c r="G10" s="5">
        <f ca="1">Q3*G8^B4/(FACT(B4)*(1-G6))</f>
        <v>0.18079096045197743</v>
      </c>
      <c r="I10" t="s">
        <v>33</v>
      </c>
      <c r="K10" t="e" cm="1">
        <f t="array" aca="1" ref="K10" ca="1">FTEXT(G10)</f>
        <v>#NAME?</v>
      </c>
      <c r="M10">
        <f t="shared" si="0"/>
        <v>7</v>
      </c>
      <c r="N10">
        <f>G$8^M10/FACT(M10)</f>
        <v>1.4864168499285095E-3</v>
      </c>
      <c r="P10" s="9">
        <f t="shared" si="1"/>
        <v>7</v>
      </c>
      <c r="Q10">
        <f ca="1">Q$3*IF(P10&lt;B$4,N10,G$8^P10/(FACT(B$4)*B$4^(P10-B$4)))</f>
        <v>3.9189898114875962E-3</v>
      </c>
      <c r="R10">
        <f t="shared" ca="1" si="2"/>
        <v>0.99686480815081013</v>
      </c>
      <c r="T10" s="14">
        <f t="shared" si="3"/>
        <v>1.4</v>
      </c>
      <c r="U10">
        <f ca="1">EXP(-B$3*T10)*(1+G$10*IF(G$9=0,B$3*T10,(1-EXP(-B$3*T10*G$9))/G$9))</f>
        <v>0.14747583024095848</v>
      </c>
      <c r="V10">
        <f ca="1">G$10*EXP(-B$4*B$3*T10*(1-G$6))</f>
        <v>5.4594139520575827E-3</v>
      </c>
    </row>
    <row r="11" spans="1:22" x14ac:dyDescent="0.35">
      <c r="M11">
        <f t="shared" si="0"/>
        <v>8</v>
      </c>
      <c r="N11">
        <f>G$8^M11/FACT(M11)</f>
        <v>2.477361416547516E-4</v>
      </c>
      <c r="P11" s="9">
        <f t="shared" si="1"/>
        <v>8</v>
      </c>
      <c r="Q11">
        <f ca="1">Q$3*IF(P11&lt;B$4,N11,G$8^P11/(FACT(B$4)*B$4^(P11-B$4)))</f>
        <v>1.7417732495500428E-3</v>
      </c>
      <c r="R11">
        <f t="shared" ca="1" si="2"/>
        <v>0.99860658140036018</v>
      </c>
      <c r="T11" s="14">
        <f t="shared" si="3"/>
        <v>1.5999999999999999</v>
      </c>
      <c r="U11">
        <f ca="1">EXP(-B$3*T11)*(1+G$10*IF(G$9=0,B$3*T11,(1-EXP(-B$3*T11*G$9))/G$9))</f>
        <v>0.11035247922857951</v>
      </c>
      <c r="V11">
        <f ca="1">G$10*EXP(-B$4*B$3*T11*(1-G$6))</f>
        <v>3.3113019459858409E-3</v>
      </c>
    </row>
    <row r="12" spans="1:22" x14ac:dyDescent="0.35">
      <c r="M12">
        <f t="shared" si="0"/>
        <v>9</v>
      </c>
      <c r="N12">
        <f>G$8^M12/FACT(M12)</f>
        <v>3.6701650615518749E-5</v>
      </c>
      <c r="P12" s="9">
        <f t="shared" si="1"/>
        <v>9</v>
      </c>
      <c r="Q12">
        <f ca="1">Q$3*IF(P12&lt;B$4,N12,G$8^P12/(FACT(B$4)*B$4^(P12-B$4)))</f>
        <v>7.7412144424446349E-4</v>
      </c>
      <c r="R12">
        <f t="shared" ca="1" si="2"/>
        <v>0.99938070284460467</v>
      </c>
      <c r="T12" s="14">
        <f t="shared" si="3"/>
        <v>1.7999999999999998</v>
      </c>
      <c r="U12">
        <f ca="1">EXP(-B$3*T12)*(1+G$10*IF(G$9=0,B$3*T12,(1-EXP(-B$3*T12*G$9))/G$9))</f>
        <v>8.2418127302870459E-2</v>
      </c>
      <c r="V12">
        <f ca="1">G$10*EXP(-B$4*B$3*T12*(1-G$6))</f>
        <v>2.0084061538065191E-3</v>
      </c>
    </row>
    <row r="13" spans="1:22" x14ac:dyDescent="0.35">
      <c r="M13">
        <f t="shared" si="0"/>
        <v>10</v>
      </c>
      <c r="N13">
        <f>G$8^M13/FACT(M13)</f>
        <v>4.8935534154025E-6</v>
      </c>
      <c r="P13" s="9">
        <f t="shared" si="1"/>
        <v>10</v>
      </c>
      <c r="Q13">
        <f ca="1">Q$3*IF(P13&lt;B$4,N13,G$8^P13/(FACT(B$4)*B$4^(P13-B$4)))</f>
        <v>3.4405397521976153E-4</v>
      </c>
      <c r="R13">
        <f t="shared" ca="1" si="2"/>
        <v>0.99972475681982442</v>
      </c>
      <c r="T13" s="14">
        <f t="shared" si="3"/>
        <v>1.9999999999999998</v>
      </c>
      <c r="U13">
        <f ca="1">EXP(-B$3*T13)*(1+G$10*IF(G$9=0,B$3*T13,(1-EXP(-B$3*T13*G$9))/G$9))</f>
        <v>6.146140636617678E-2</v>
      </c>
      <c r="V13">
        <f ca="1">G$10*EXP(-B$4*B$3*T13*(1-G$6))</f>
        <v>1.2181599094391819E-3</v>
      </c>
    </row>
    <row r="14" spans="1:22" x14ac:dyDescent="0.35">
      <c r="M14">
        <f t="shared" si="0"/>
        <v>11</v>
      </c>
      <c r="N14">
        <f>G$8^M14/FACT(M14)</f>
        <v>5.9315798974575762E-7</v>
      </c>
      <c r="P14" s="9">
        <f t="shared" ref="P14:P15" si="4">P13+1</f>
        <v>11</v>
      </c>
      <c r="Q14">
        <f ca="1">Q$3*IF(P14&lt;B$4,N14,G$8^P14/(FACT(B$4)*B$4^(P14-B$4)))</f>
        <v>1.5291287787544958E-4</v>
      </c>
      <c r="R14">
        <f t="shared" ref="R14:R15" ca="1" si="5">R13+Q14</f>
        <v>0.99987766969769987</v>
      </c>
      <c r="T14" s="14">
        <f t="shared" si="3"/>
        <v>2.1999999999999997</v>
      </c>
      <c r="U14">
        <f ca="1">EXP(-B$3*T14)*(1+G$10*IF(G$9=0,B$3*T14,(1-EXP(-B$3*T14*G$9))/G$9))</f>
        <v>4.5777105289450441E-2</v>
      </c>
      <c r="V14">
        <f ca="1">G$10*EXP(-B$4*B$3*T14*(1-G$6))</f>
        <v>7.3885133350762874E-4</v>
      </c>
    </row>
    <row r="15" spans="1:22" x14ac:dyDescent="0.35">
      <c r="M15" s="13">
        <f t="shared" si="0"/>
        <v>12</v>
      </c>
      <c r="N15" s="13">
        <f>G$8^M15/FACT(M15)</f>
        <v>6.5906443305084182E-8</v>
      </c>
      <c r="P15" s="12">
        <f t="shared" si="4"/>
        <v>12</v>
      </c>
      <c r="Q15" s="13">
        <f ca="1">Q$3*IF(P15&lt;B$4,N15,G$8^P15/(FACT(B$4)*B$4^(P15-B$4)))</f>
        <v>6.7961279055755373E-5</v>
      </c>
      <c r="R15" s="13">
        <f t="shared" ca="1" si="5"/>
        <v>0.9999456309767556</v>
      </c>
      <c r="T15" s="15">
        <f t="shared" si="3"/>
        <v>2.4</v>
      </c>
      <c r="U15" s="13">
        <f ca="1">EXP(-B$3*T15)*(1+G$10*IF(G$9=0,B$3*T15,(1-EXP(-B$3*T15*G$9))/G$9))</f>
        <v>3.4061341503733578E-2</v>
      </c>
      <c r="V15" s="13">
        <f ca="1">G$10*EXP(-B$4*B$3*T15*(1-G$6))</f>
        <v>4.481359867419406E-4</v>
      </c>
    </row>
    <row r="16" spans="1:22" x14ac:dyDescent="0.35">
      <c r="M16" s="10" t="s">
        <v>29</v>
      </c>
      <c r="N16" s="17">
        <f ca="1">1/(SUM(OFFSET(N3,0,0,B4,1))+OFFSET(N3,B4,0,1,1)/(1-G6))</f>
        <v>0.25423728813559326</v>
      </c>
      <c r="Q16" s="19"/>
    </row>
    <row r="17" spans="6:22" x14ac:dyDescent="0.35">
      <c r="M17" s="10"/>
    </row>
    <row r="18" spans="6:22" x14ac:dyDescent="0.35">
      <c r="F18" t="e" cm="1">
        <f t="array" aca="1" ref="F18" ca="1">MMs(B2,B3,B4,TRUE)</f>
        <v>#NAME?</v>
      </c>
      <c r="G18" s="6"/>
      <c r="I18" t="e" cm="1">
        <f t="array" aca="1" ref="I18" ca="1">FTEXT(F18)</f>
        <v>#NAME?</v>
      </c>
      <c r="N18" s="17"/>
      <c r="P18" s="11" t="s">
        <v>17</v>
      </c>
      <c r="Q18" s="11" t="s">
        <v>18</v>
      </c>
      <c r="R18" s="11" t="s">
        <v>19</v>
      </c>
      <c r="T18" s="11" t="s">
        <v>20</v>
      </c>
      <c r="U18" s="11" t="s">
        <v>21</v>
      </c>
      <c r="V18" s="11" t="s">
        <v>22</v>
      </c>
    </row>
    <row r="19" spans="6:22" x14ac:dyDescent="0.35">
      <c r="G19" s="4"/>
      <c r="P19" s="9">
        <v>0</v>
      </c>
      <c r="Q19" t="e" cm="1">
        <f t="array" aca="1" ref="Q19" ca="1">MMsPn(B$2,B$3,B$4,P19)</f>
        <v>#NAME?</v>
      </c>
      <c r="R19" t="e" cm="1">
        <f t="array" aca="1" ref="R19" ca="1">MMsPn(B$2,B$3,B$4,P19,TRUE)</f>
        <v>#NAME?</v>
      </c>
      <c r="T19" s="14">
        <v>0</v>
      </c>
      <c r="U19" t="e" cm="1">
        <f t="array" aca="1" ref="U19" ca="1">MMsW(B$2,B$3,B$4,T19)</f>
        <v>#NAME?</v>
      </c>
      <c r="V19" t="e" cm="1">
        <f t="array" aca="1" ref="V19" ca="1">MMsWq(B$2,B$3,B$4,T19)</f>
        <v>#NAME?</v>
      </c>
    </row>
    <row r="20" spans="6:22" x14ac:dyDescent="0.35">
      <c r="G20" s="4"/>
      <c r="P20" s="9">
        <f>P19+1</f>
        <v>1</v>
      </c>
      <c r="Q20" t="e" cm="1">
        <f t="array" aca="1" ref="Q20" ca="1">MMsPn(B$2,B$3,B$4,P20)</f>
        <v>#NAME?</v>
      </c>
      <c r="R20" t="e" cm="1">
        <f t="array" aca="1" ref="R20" ca="1">MMsPn(B$2,B$3,B$4,P20,TRUE)</f>
        <v>#NAME?</v>
      </c>
      <c r="T20" s="14">
        <f>T19+0.2</f>
        <v>0.2</v>
      </c>
      <c r="U20" t="e" cm="1">
        <f t="array" aca="1" ref="U20" ca="1">MMsW(B$2,B$3,B$4,T20)</f>
        <v>#NAME?</v>
      </c>
      <c r="V20" t="e" cm="1">
        <f t="array" aca="1" ref="V20" ca="1">MMsWq(B$2,B$3,B$4,T20)</f>
        <v>#NAME?</v>
      </c>
    </row>
    <row r="21" spans="6:22" x14ac:dyDescent="0.35">
      <c r="G21" s="4"/>
      <c r="P21" s="9">
        <f t="shared" ref="P21:P31" si="6">P20+1</f>
        <v>2</v>
      </c>
      <c r="Q21" t="e" cm="1">
        <f t="array" aca="1" ref="Q21" ca="1">MMsPn(B$2,B$3,B$4,P21)</f>
        <v>#NAME?</v>
      </c>
      <c r="R21" t="e" cm="1">
        <f t="array" aca="1" ref="R21" ca="1">MMsPn(B$2,B$3,B$4,P21,TRUE)</f>
        <v>#NAME?</v>
      </c>
      <c r="T21" s="14">
        <f t="shared" ref="T21:T31" si="7">T20+0.2</f>
        <v>0.4</v>
      </c>
      <c r="U21" t="e" cm="1">
        <f t="array" aca="1" ref="U21" ca="1">MMsW(B$2,B$3,B$4,T21)</f>
        <v>#NAME?</v>
      </c>
      <c r="V21" t="e" cm="1">
        <f t="array" aca="1" ref="V21" ca="1">MMsWq(B$2,B$3,B$4,T21)</f>
        <v>#NAME?</v>
      </c>
    </row>
    <row r="22" spans="6:22" x14ac:dyDescent="0.35">
      <c r="G22" s="5"/>
      <c r="P22" s="9">
        <f t="shared" si="6"/>
        <v>3</v>
      </c>
      <c r="Q22" t="e" cm="1">
        <f t="array" aca="1" ref="Q22" ca="1">MMsPn(B$2,B$3,B$4,P22)</f>
        <v>#NAME?</v>
      </c>
      <c r="R22" t="e" cm="1">
        <f t="array" aca="1" ref="R22" ca="1">MMsPn(B$2,B$3,B$4,P22,TRUE)</f>
        <v>#NAME?</v>
      </c>
      <c r="T22" s="14">
        <f t="shared" si="7"/>
        <v>0.60000000000000009</v>
      </c>
      <c r="U22" t="e" cm="1">
        <f t="array" aca="1" ref="U22" ca="1">MMsW(B$2,B$3,B$4,T22)</f>
        <v>#NAME?</v>
      </c>
      <c r="V22" t="e" cm="1">
        <f t="array" aca="1" ref="V22" ca="1">MMsWq(B$2,B$3,B$4,T22)</f>
        <v>#NAME?</v>
      </c>
    </row>
    <row r="23" spans="6:22" x14ac:dyDescent="0.35">
      <c r="P23" s="9">
        <f t="shared" si="6"/>
        <v>4</v>
      </c>
      <c r="Q23" t="e" cm="1">
        <f t="array" aca="1" ref="Q23" ca="1">MMsPn(B$2,B$3,B$4,P23)</f>
        <v>#NAME?</v>
      </c>
      <c r="R23" t="e" cm="1">
        <f t="array" aca="1" ref="R23" ca="1">MMsPn(B$2,B$3,B$4,P23,TRUE)</f>
        <v>#NAME?</v>
      </c>
      <c r="T23" s="14">
        <f t="shared" si="7"/>
        <v>0.8</v>
      </c>
      <c r="U23" t="e" cm="1">
        <f t="array" aca="1" ref="U23" ca="1">MMsW(B$2,B$3,B$4,T23)</f>
        <v>#NAME?</v>
      </c>
      <c r="V23" t="e" cm="1">
        <f t="array" aca="1" ref="V23" ca="1">MMsWq(B$2,B$3,B$4,T23)</f>
        <v>#NAME?</v>
      </c>
    </row>
    <row r="24" spans="6:22" x14ac:dyDescent="0.35">
      <c r="P24" s="9">
        <f t="shared" si="6"/>
        <v>5</v>
      </c>
      <c r="Q24" t="e" cm="1">
        <f t="array" aca="1" ref="Q24" ca="1">MMsPn(B$2,B$3,B$4,P24)</f>
        <v>#NAME?</v>
      </c>
      <c r="R24" t="e" cm="1">
        <f t="array" aca="1" ref="R24" ca="1">MMsPn(B$2,B$3,B$4,P24,TRUE)</f>
        <v>#NAME?</v>
      </c>
      <c r="T24" s="14">
        <f t="shared" si="7"/>
        <v>1</v>
      </c>
      <c r="U24" t="e" cm="1">
        <f t="array" aca="1" ref="U24" ca="1">MMsW(B$2,B$3,B$4,T24)</f>
        <v>#NAME?</v>
      </c>
      <c r="V24" t="e" cm="1">
        <f t="array" aca="1" ref="V24" ca="1">MMsWq(B$2,B$3,B$4,T24)</f>
        <v>#NAME?</v>
      </c>
    </row>
    <row r="25" spans="6:22" x14ac:dyDescent="0.35">
      <c r="P25" s="9">
        <f t="shared" si="6"/>
        <v>6</v>
      </c>
      <c r="Q25" t="e" cm="1">
        <f t="array" aca="1" ref="Q25" ca="1">MMsPn(B$2,B$3,B$4,P25)</f>
        <v>#NAME?</v>
      </c>
      <c r="R25" t="e" cm="1">
        <f t="array" aca="1" ref="R25" ca="1">MMsPn(B$2,B$3,B$4,P25,TRUE)</f>
        <v>#NAME?</v>
      </c>
      <c r="T25" s="14">
        <f t="shared" si="7"/>
        <v>1.2</v>
      </c>
      <c r="U25" t="e" cm="1">
        <f t="array" aca="1" ref="U25" ca="1">MMsW(B$2,B$3,B$4,T25)</f>
        <v>#NAME?</v>
      </c>
      <c r="V25" t="e" cm="1">
        <f t="array" aca="1" ref="V25" ca="1">MMsWq(B$2,B$3,B$4,T25)</f>
        <v>#NAME?</v>
      </c>
    </row>
    <row r="26" spans="6:22" x14ac:dyDescent="0.35">
      <c r="P26" s="9">
        <f t="shared" si="6"/>
        <v>7</v>
      </c>
      <c r="Q26" t="e" cm="1">
        <f t="array" aca="1" ref="Q26" ca="1">MMsPn(B$2,B$3,B$4,P26)</f>
        <v>#NAME?</v>
      </c>
      <c r="R26" t="e" cm="1">
        <f t="array" aca="1" ref="R26" ca="1">MMsPn(B$2,B$3,B$4,P26,TRUE)</f>
        <v>#NAME?</v>
      </c>
      <c r="T26" s="14">
        <f t="shared" si="7"/>
        <v>1.4</v>
      </c>
      <c r="U26" t="e" cm="1">
        <f t="array" aca="1" ref="U26" ca="1">MMsW(B$2,B$3,B$4,T26)</f>
        <v>#NAME?</v>
      </c>
      <c r="V26" t="e" cm="1">
        <f t="array" aca="1" ref="V26" ca="1">MMsWq(B$2,B$3,B$4,T26)</f>
        <v>#NAME?</v>
      </c>
    </row>
    <row r="27" spans="6:22" x14ac:dyDescent="0.35">
      <c r="P27" s="9">
        <f t="shared" si="6"/>
        <v>8</v>
      </c>
      <c r="Q27" t="e" cm="1">
        <f t="array" aca="1" ref="Q27" ca="1">MMsPn(B$2,B$3,B$4,P27)</f>
        <v>#NAME?</v>
      </c>
      <c r="R27" t="e" cm="1">
        <f t="array" aca="1" ref="R27" ca="1">MMsPn(B$2,B$3,B$4,P27,TRUE)</f>
        <v>#NAME?</v>
      </c>
      <c r="T27" s="14">
        <f t="shared" si="7"/>
        <v>1.5999999999999999</v>
      </c>
      <c r="U27" t="e" cm="1">
        <f t="array" aca="1" ref="U27" ca="1">MMsW(B$2,B$3,B$4,T27)</f>
        <v>#NAME?</v>
      </c>
      <c r="V27" t="e" cm="1">
        <f t="array" aca="1" ref="V27" ca="1">MMsWq(B$2,B$3,B$4,T27)</f>
        <v>#NAME?</v>
      </c>
    </row>
    <row r="28" spans="6:22" x14ac:dyDescent="0.35">
      <c r="P28" s="9">
        <f t="shared" si="6"/>
        <v>9</v>
      </c>
      <c r="Q28" t="e" cm="1">
        <f t="array" aca="1" ref="Q28" ca="1">MMsPn(B$2,B$3,B$4,P28)</f>
        <v>#NAME?</v>
      </c>
      <c r="R28" t="e" cm="1">
        <f t="array" aca="1" ref="R28" ca="1">MMsPn(B$2,B$3,B$4,P28,TRUE)</f>
        <v>#NAME?</v>
      </c>
      <c r="T28" s="14">
        <f t="shared" si="7"/>
        <v>1.7999999999999998</v>
      </c>
      <c r="U28" t="e" cm="1">
        <f t="array" aca="1" ref="U28" ca="1">MMsW(B$2,B$3,B$4,T28)</f>
        <v>#NAME?</v>
      </c>
      <c r="V28" t="e" cm="1">
        <f t="array" aca="1" ref="V28" ca="1">MMsWq(B$2,B$3,B$4,T28)</f>
        <v>#NAME?</v>
      </c>
    </row>
    <row r="29" spans="6:22" x14ac:dyDescent="0.35">
      <c r="P29" s="9">
        <f t="shared" si="6"/>
        <v>10</v>
      </c>
      <c r="Q29" t="e" cm="1">
        <f t="array" aca="1" ref="Q29" ca="1">MMsPn(B$2,B$3,B$4,P29)</f>
        <v>#NAME?</v>
      </c>
      <c r="R29" t="e" cm="1">
        <f t="array" aca="1" ref="R29" ca="1">MMsPn(B$2,B$3,B$4,P29,TRUE)</f>
        <v>#NAME?</v>
      </c>
      <c r="T29" s="14">
        <f t="shared" si="7"/>
        <v>1.9999999999999998</v>
      </c>
      <c r="U29" t="e" cm="1">
        <f t="array" aca="1" ref="U29" ca="1">MMsW(B$2,B$3,B$4,T29)</f>
        <v>#NAME?</v>
      </c>
      <c r="V29" t="e" cm="1">
        <f t="array" aca="1" ref="V29" ca="1">MMsWq(B$2,B$3,B$4,T29)</f>
        <v>#NAME?</v>
      </c>
    </row>
    <row r="30" spans="6:22" x14ac:dyDescent="0.35">
      <c r="P30" s="9">
        <f t="shared" si="6"/>
        <v>11</v>
      </c>
      <c r="Q30" t="e" cm="1">
        <f t="array" aca="1" ref="Q30" ca="1">MMsPn(B$2,B$3,B$4,P30)</f>
        <v>#NAME?</v>
      </c>
      <c r="R30" t="e" cm="1">
        <f t="array" aca="1" ref="R30" ca="1">MMsPn(B$2,B$3,B$4,P30,TRUE)</f>
        <v>#NAME?</v>
      </c>
      <c r="T30" s="14">
        <f t="shared" si="7"/>
        <v>2.1999999999999997</v>
      </c>
      <c r="U30" t="e" cm="1">
        <f t="array" aca="1" ref="U30" ca="1">MMsW(B$2,B$3,B$4,T30)</f>
        <v>#NAME?</v>
      </c>
      <c r="V30" t="e" cm="1">
        <f t="array" aca="1" ref="V30" ca="1">MMsWq(B$2,B$3,B$4,T30)</f>
        <v>#NAME?</v>
      </c>
    </row>
    <row r="31" spans="6:22" x14ac:dyDescent="0.35">
      <c r="P31" s="12">
        <f t="shared" si="6"/>
        <v>12</v>
      </c>
      <c r="Q31" s="13" t="e" cm="1">
        <f t="array" aca="1" ref="Q31" ca="1">MMsPn(B$2,B$3,B$4,P31)</f>
        <v>#NAME?</v>
      </c>
      <c r="R31" s="13" t="e" cm="1">
        <f t="array" aca="1" ref="R31" ca="1">MMsPn(B$2,B$3,B$4,P31,TRUE)</f>
        <v>#NAME?</v>
      </c>
      <c r="T31" s="15">
        <f t="shared" si="7"/>
        <v>2.4</v>
      </c>
      <c r="U31" s="13" t="e" cm="1">
        <f t="array" aca="1" ref="U31" ca="1">MMsW(B$2,B$3,B$4,T31)</f>
        <v>#NAME?</v>
      </c>
      <c r="V31" s="13" t="e" cm="1">
        <f t="array" aca="1" ref="V31" ca="1">MMsWq(B$2,B$3,B$4,T31)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AE74-BB82-4777-BFB4-DCFC2022CBC5}">
  <sheetPr codeName="Sheet4"/>
  <dimension ref="A2:V31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6.08984375" customWidth="1"/>
    <col min="5" max="5" width="7.6328125" customWidth="1"/>
    <col min="6" max="6" width="4.632812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26.7265625" customWidth="1"/>
    <col min="12" max="12" width="5.26953125" customWidth="1"/>
    <col min="13" max="13" width="4.6328125" customWidth="1"/>
    <col min="14" max="14" width="8.7265625" customWidth="1"/>
    <col min="16" max="16" width="4.26953125" customWidth="1"/>
    <col min="20" max="20" width="4.6328125" customWidth="1"/>
  </cols>
  <sheetData>
    <row r="2" spans="1:22" x14ac:dyDescent="0.35">
      <c r="A2" s="3" t="s">
        <v>3</v>
      </c>
      <c r="B2" s="7">
        <v>3</v>
      </c>
      <c r="D2" t="s">
        <v>5</v>
      </c>
      <c r="F2" t="s">
        <v>13</v>
      </c>
      <c r="G2" s="6">
        <f ca="1">G3+G8</f>
        <v>2.8888888888888888</v>
      </c>
      <c r="I2" t="s">
        <v>8</v>
      </c>
      <c r="K2" t="e" cm="1">
        <f t="array" aca="1" ref="K2" ca="1">FTEXT(G2)</f>
        <v>#NAME?</v>
      </c>
      <c r="M2" s="11" t="s">
        <v>17</v>
      </c>
      <c r="N2" s="11" t="s">
        <v>28</v>
      </c>
      <c r="P2" s="11" t="s">
        <v>17</v>
      </c>
      <c r="Q2" s="11" t="s">
        <v>18</v>
      </c>
      <c r="R2" s="11" t="s">
        <v>19</v>
      </c>
      <c r="T2" s="11" t="s">
        <v>20</v>
      </c>
      <c r="U2" s="11" t="s">
        <v>21</v>
      </c>
      <c r="V2" s="11" t="s">
        <v>22</v>
      </c>
    </row>
    <row r="3" spans="1:22" x14ac:dyDescent="0.35">
      <c r="A3" s="3" t="s">
        <v>4</v>
      </c>
      <c r="B3" s="16">
        <v>1.5</v>
      </c>
      <c r="D3" t="s">
        <v>6</v>
      </c>
      <c r="F3" t="s">
        <v>14</v>
      </c>
      <c r="G3" s="4">
        <f ca="1">G10*G6/(1-G6)</f>
        <v>0.88888888888888873</v>
      </c>
      <c r="I3" t="s">
        <v>9</v>
      </c>
      <c r="K3" t="e" cm="1">
        <f t="array" aca="1" ref="K3" ca="1">FTEXT(G3)</f>
        <v>#NAME?</v>
      </c>
      <c r="M3">
        <v>0</v>
      </c>
      <c r="N3" s="9">
        <f>G$8^M3/FACT(M3)</f>
        <v>1</v>
      </c>
      <c r="P3" s="9">
        <v>0</v>
      </c>
      <c r="Q3">
        <f ca="1">N16</f>
        <v>0.1111111111111111</v>
      </c>
      <c r="R3">
        <f ca="1">Q3</f>
        <v>0.1111111111111111</v>
      </c>
      <c r="T3" s="14">
        <v>0</v>
      </c>
      <c r="U3">
        <f ca="1">EXP(-B$3*T3)*(1+G$10*IF(G$9=0,B$3*T3,(1-EXP(-B$3*T3*G$9))/G$9))</f>
        <v>1</v>
      </c>
      <c r="V3">
        <f ca="1">(1-R$16)*EXP(-B$4*B$3*T3*(1-G$6))</f>
        <v>0.44444444444444442</v>
      </c>
    </row>
    <row r="4" spans="1:22" x14ac:dyDescent="0.35">
      <c r="A4" s="3" t="s">
        <v>24</v>
      </c>
      <c r="B4" s="8">
        <v>3</v>
      </c>
      <c r="D4" t="s">
        <v>25</v>
      </c>
      <c r="F4" t="s">
        <v>15</v>
      </c>
      <c r="G4" s="4">
        <f ca="1">G2/B2</f>
        <v>0.96296296296296291</v>
      </c>
      <c r="I4" t="s">
        <v>11</v>
      </c>
      <c r="K4" t="e" cm="1">
        <f t="array" aca="1" ref="K4" ca="1">FTEXT(G4)</f>
        <v>#NAME?</v>
      </c>
      <c r="M4">
        <f>M3+1</f>
        <v>1</v>
      </c>
      <c r="N4" s="9">
        <f>G$8^M4/FACT(M4)</f>
        <v>2</v>
      </c>
      <c r="P4" s="9">
        <f>P3+1</f>
        <v>1</v>
      </c>
      <c r="Q4">
        <f ca="1">Q$3*IF(P4&lt;B$4,N4,G$8^P4/(FACT(B$4)*B$4^(P4-B$4)))</f>
        <v>0.22222222222222221</v>
      </c>
      <c r="R4">
        <f ca="1">R3+Q4</f>
        <v>0.33333333333333331</v>
      </c>
      <c r="T4" s="14">
        <f>T3+0.2</f>
        <v>0.2</v>
      </c>
      <c r="U4">
        <f ca="1">EXP(-B$3*T4)*(1+G$10*IF(G$9=0,B$3*T4,(1-EXP(-B$3*T4*G$9))/G$9))</f>
        <v>0.83959398343928027</v>
      </c>
      <c r="V4">
        <f ca="1">(1-R$16)*EXP(-B$4*B$3*T4*(1-G$6))</f>
        <v>0.32925254252520791</v>
      </c>
    </row>
    <row r="5" spans="1:22" x14ac:dyDescent="0.35">
      <c r="F5" t="s">
        <v>16</v>
      </c>
      <c r="G5" s="4">
        <f ca="1">G3/B2</f>
        <v>0.29629629629629622</v>
      </c>
      <c r="I5" t="s">
        <v>10</v>
      </c>
      <c r="K5" t="e" cm="1">
        <f t="array" aca="1" ref="K5" ca="1">FTEXT(G5)</f>
        <v>#NAME?</v>
      </c>
      <c r="M5">
        <f t="shared" ref="M5:M15" si="0">M4+1</f>
        <v>2</v>
      </c>
      <c r="N5" s="9">
        <f>G$8^M5/FACT(M5)</f>
        <v>2</v>
      </c>
      <c r="P5" s="9">
        <f t="shared" ref="P5:P15" si="1">P4+1</f>
        <v>2</v>
      </c>
      <c r="Q5">
        <f ca="1">Q$3*IF(P5&lt;B$4,N5,G$8^P5/(FACT(B$4)*B$4^(P5-B$4)))</f>
        <v>0.22222222222222221</v>
      </c>
      <c r="R5">
        <f t="shared" ref="R5:R15" ca="1" si="2">R4+Q5</f>
        <v>0.55555555555555558</v>
      </c>
      <c r="T5" s="14">
        <f t="shared" ref="T5:T15" si="3">T4+0.2</f>
        <v>0.4</v>
      </c>
      <c r="U5">
        <f ca="1">EXP(-B$3*T5)*(1+G$10*IF(G$9=0,B$3*T5,(1-EXP(-B$3*T5*G$9))/G$9))</f>
        <v>0.69516140571910001</v>
      </c>
      <c r="V5">
        <f ca="1">(1-R$16)*EXP(-B$4*B$3*T5*(1-G$6))</f>
        <v>0.24391628270845617</v>
      </c>
    </row>
    <row r="6" spans="1:22" x14ac:dyDescent="0.35">
      <c r="F6" t="s">
        <v>12</v>
      </c>
      <c r="G6" s="5">
        <f>B2/(B4*B3)</f>
        <v>0.66666666666666663</v>
      </c>
      <c r="I6" t="s">
        <v>7</v>
      </c>
      <c r="K6" t="e" cm="1">
        <f t="array" aca="1" ref="K6" ca="1">FTEXT(G6)</f>
        <v>#NAME?</v>
      </c>
      <c r="M6">
        <f t="shared" si="0"/>
        <v>3</v>
      </c>
      <c r="N6" s="18">
        <f>G$8^M6/FACT(M6)</f>
        <v>1.3333333333333333</v>
      </c>
      <c r="P6" s="9">
        <f t="shared" si="1"/>
        <v>3</v>
      </c>
      <c r="Q6">
        <f ca="1">Q$3*IF(P6&lt;B$4,N6,G$8^P6/(FACT(B$4)*B$4^(P6-B$4)))</f>
        <v>0.14814814814814814</v>
      </c>
      <c r="R6">
        <f t="shared" ca="1" si="2"/>
        <v>0.70370370370370372</v>
      </c>
      <c r="T6" s="14">
        <f t="shared" si="3"/>
        <v>0.60000000000000009</v>
      </c>
      <c r="U6">
        <f ca="1">EXP(-B$3*T6)*(1+G$10*IF(G$9=0,B$3*T6,(1-EXP(-B$3*T6*G$9))/G$9))</f>
        <v>0.56919752363683862</v>
      </c>
      <c r="V6">
        <f ca="1">(1-R$16)*EXP(-B$4*B$3*T6*(1-G$6))</f>
        <v>0.18069762655137736</v>
      </c>
    </row>
    <row r="7" spans="1:22" x14ac:dyDescent="0.35">
      <c r="M7">
        <f t="shared" si="0"/>
        <v>4</v>
      </c>
      <c r="N7">
        <f>G$8^M7/FACT(M7)</f>
        <v>0.66666666666666663</v>
      </c>
      <c r="P7" s="9">
        <f t="shared" si="1"/>
        <v>4</v>
      </c>
      <c r="Q7">
        <f ca="1">Q$3*IF(P7&lt;B$4,N7,G$8^P7/(FACT(B$4)*B$4^(P7-B$4)))</f>
        <v>9.8765432098765427E-2</v>
      </c>
      <c r="R7">
        <f t="shared" ca="1" si="2"/>
        <v>0.80246913580246915</v>
      </c>
      <c r="T7" s="14">
        <f t="shared" si="3"/>
        <v>0.8</v>
      </c>
      <c r="U7">
        <f ca="1">EXP(-B$3*T7)*(1+G$10*IF(G$9=0,B$3*T7,(1-EXP(-B$3*T7*G$9))/G$9))</f>
        <v>0.46183112493204315</v>
      </c>
      <c r="V7">
        <f ca="1">(1-R$16)*EXP(-B$4*B$3*T7*(1-G$6))</f>
        <v>0.13386409418320089</v>
      </c>
    </row>
    <row r="8" spans="1:22" x14ac:dyDescent="0.35">
      <c r="F8" s="3" t="s">
        <v>26</v>
      </c>
      <c r="G8" s="6">
        <f>B2/B3</f>
        <v>2</v>
      </c>
      <c r="I8" s="3" t="s">
        <v>34</v>
      </c>
      <c r="K8" t="e" cm="1">
        <f t="array" aca="1" ref="K8" ca="1">FTEXT(G8)</f>
        <v>#NAME?</v>
      </c>
      <c r="M8">
        <f t="shared" si="0"/>
        <v>5</v>
      </c>
      <c r="N8">
        <f>G$8^M8/FACT(M8)</f>
        <v>0.26666666666666666</v>
      </c>
      <c r="P8" s="9">
        <f t="shared" si="1"/>
        <v>5</v>
      </c>
      <c r="Q8">
        <f ca="1">Q$3*IF(P8&lt;B$4,N8,G$8^P8/(FACT(B$4)*B$4^(P8-B$4)))</f>
        <v>6.5843621399176946E-2</v>
      </c>
      <c r="R8">
        <f t="shared" ca="1" si="2"/>
        <v>0.86831275720164613</v>
      </c>
      <c r="T8" s="14">
        <f t="shared" si="3"/>
        <v>1</v>
      </c>
      <c r="U8">
        <f ca="1">EXP(-B$3*T8)*(1+G$10*IF(G$9=0,B$3*T8,(1-EXP(-B$3*T8*G$9))/G$9))</f>
        <v>0.37188360024738298</v>
      </c>
      <c r="V8">
        <f ca="1">(1-R$16)*EXP(-B$4*B$3*T8*(1-G$6))</f>
        <v>9.9168960065968786E-2</v>
      </c>
    </row>
    <row r="9" spans="1:22" x14ac:dyDescent="0.35">
      <c r="F9" s="3" t="s">
        <v>30</v>
      </c>
      <c r="G9" s="4">
        <f>B4-G8-1</f>
        <v>0</v>
      </c>
      <c r="I9" t="s">
        <v>30</v>
      </c>
      <c r="K9" t="e" cm="1">
        <f t="array" aca="1" ref="K9" ca="1">FTEXT(G9)</f>
        <v>#NAME?</v>
      </c>
      <c r="M9">
        <f t="shared" si="0"/>
        <v>6</v>
      </c>
      <c r="N9">
        <f>G$8^M9/FACT(M9)</f>
        <v>8.8888888888888892E-2</v>
      </c>
      <c r="P9" s="9">
        <f t="shared" si="1"/>
        <v>6</v>
      </c>
      <c r="Q9">
        <f ca="1">Q$3*IF(P9&lt;B$4,N9,G$8^P9/(FACT(B$4)*B$4^(P9-B$4)))</f>
        <v>4.38957475994513E-2</v>
      </c>
      <c r="R9">
        <f t="shared" ca="1" si="2"/>
        <v>0.91220850480109739</v>
      </c>
      <c r="T9" s="14">
        <f t="shared" si="3"/>
        <v>1.2</v>
      </c>
      <c r="U9">
        <f ca="1">EXP(-B$3*T9)*(1+G$10*IF(G$9=0,B$3*T9,(1-EXP(-B$3*T9*G$9))/G$9))</f>
        <v>0.29753799879885579</v>
      </c>
      <c r="V9">
        <f ca="1">(1-R$16)*EXP(-B$4*B$3*T9*(1-G$6))</f>
        <v>7.3466172542927338E-2</v>
      </c>
    </row>
    <row r="10" spans="1:22" x14ac:dyDescent="0.35">
      <c r="F10" t="s">
        <v>32</v>
      </c>
      <c r="G10" s="5">
        <f ca="1">Q3*G8^B4/(FACT(B4)*(1-G6))</f>
        <v>0.44444444444444442</v>
      </c>
      <c r="I10" t="s">
        <v>33</v>
      </c>
      <c r="K10" t="e" cm="1">
        <f t="array" aca="1" ref="K10" ca="1">FTEXT(G10)</f>
        <v>#NAME?</v>
      </c>
      <c r="M10">
        <f t="shared" si="0"/>
        <v>7</v>
      </c>
      <c r="N10">
        <f>G$8^M10/FACT(M10)</f>
        <v>2.5396825396825397E-2</v>
      </c>
      <c r="P10" s="9">
        <f t="shared" si="1"/>
        <v>7</v>
      </c>
      <c r="Q10">
        <f ca="1">Q$3*IF(P10&lt;B$4,N10,G$8^P10/(FACT(B$4)*B$4^(P10-B$4)))</f>
        <v>2.9263831732967538E-2</v>
      </c>
      <c r="R10">
        <f t="shared" ca="1" si="2"/>
        <v>0.94147233653406492</v>
      </c>
      <c r="T10" s="14">
        <f t="shared" si="3"/>
        <v>1.4</v>
      </c>
      <c r="U10">
        <f ca="1">EXP(-B$3*T10)*(1+G$10*IF(G$9=0,B$3*T10,(1-EXP(-B$3*T10*G$9))/G$9))</f>
        <v>0.23674909462243174</v>
      </c>
      <c r="V10">
        <f ca="1">(1-R$16)*EXP(-B$4*B$3*T10*(1-G$6))</f>
        <v>5.4425079223547508E-2</v>
      </c>
    </row>
    <row r="11" spans="1:22" x14ac:dyDescent="0.35">
      <c r="M11">
        <f t="shared" si="0"/>
        <v>8</v>
      </c>
      <c r="N11">
        <f>G$8^M11/FACT(M11)</f>
        <v>6.3492063492063492E-3</v>
      </c>
      <c r="P11" s="9">
        <f t="shared" si="1"/>
        <v>8</v>
      </c>
      <c r="Q11">
        <f ca="1">Q$3*IF(P11&lt;B$4,N11,G$8^P11/(FACT(B$4)*B$4^(P11-B$4)))</f>
        <v>1.9509221155311687E-2</v>
      </c>
      <c r="R11">
        <f t="shared" ca="1" si="2"/>
        <v>0.96098155768937665</v>
      </c>
      <c r="T11" s="14">
        <f t="shared" si="3"/>
        <v>1.5999999999999999</v>
      </c>
      <c r="U11">
        <f ca="1">EXP(-B$3*T11)*(1+G$10*IF(G$9=0,B$3*T11,(1-EXP(-B$3*T11*G$9))/G$9))</f>
        <v>0.18748377013145251</v>
      </c>
      <c r="V11">
        <f ca="1">(1-R$16)*EXP(-B$4*B$3*T11*(1-G$6))</f>
        <v>4.0319090350850004E-2</v>
      </c>
    </row>
    <row r="12" spans="1:22" x14ac:dyDescent="0.35">
      <c r="M12">
        <f t="shared" si="0"/>
        <v>9</v>
      </c>
      <c r="N12">
        <f>G$8^M12/FACT(M12)</f>
        <v>1.4109347442680777E-3</v>
      </c>
      <c r="P12" s="9">
        <f t="shared" si="1"/>
        <v>9</v>
      </c>
      <c r="Q12">
        <f ca="1">Q$3*IF(P12&lt;B$4,N12,G$8^P12/(FACT(B$4)*B$4^(P12-B$4)))</f>
        <v>1.3006147436874459E-2</v>
      </c>
      <c r="R12">
        <f t="shared" ca="1" si="2"/>
        <v>0.9739877051262511</v>
      </c>
      <c r="T12" s="14">
        <f t="shared" si="3"/>
        <v>1.7999999999999998</v>
      </c>
      <c r="U12">
        <f ca="1">EXP(-B$3*T12)*(1+G$10*IF(G$9=0,B$3*T12,(1-EXP(-B$3*T12*G$9))/G$9))</f>
        <v>0.14785212802744951</v>
      </c>
      <c r="V12">
        <f ca="1">(1-R$16)*EXP(-B$4*B$3*T12*(1-G$6))</f>
        <v>2.9869116773222112E-2</v>
      </c>
    </row>
    <row r="13" spans="1:22" x14ac:dyDescent="0.35">
      <c r="M13">
        <f t="shared" si="0"/>
        <v>10</v>
      </c>
      <c r="N13">
        <f>G$8^M13/FACT(M13)</f>
        <v>2.821869488536155E-4</v>
      </c>
      <c r="P13" s="9">
        <f t="shared" si="1"/>
        <v>10</v>
      </c>
      <c r="Q13">
        <f ca="1">Q$3*IF(P13&lt;B$4,N13,G$8^P13/(FACT(B$4)*B$4^(P13-B$4)))</f>
        <v>8.6707649579163062E-3</v>
      </c>
      <c r="R13">
        <f t="shared" ca="1" si="2"/>
        <v>0.9826584700841674</v>
      </c>
      <c r="T13" s="14">
        <f t="shared" si="3"/>
        <v>1.9999999999999998</v>
      </c>
      <c r="U13">
        <f ca="1">EXP(-B$3*T13)*(1+G$10*IF(G$9=0,B$3*T13,(1-EXP(-B$3*T13*G$9))/G$9))</f>
        <v>0.11616982619168258</v>
      </c>
      <c r="V13">
        <f ca="1">(1-R$16)*EXP(-B$4*B$3*T13*(1-G$6))</f>
        <v>2.2127585941272874E-2</v>
      </c>
    </row>
    <row r="14" spans="1:22" x14ac:dyDescent="0.35">
      <c r="M14">
        <f t="shared" si="0"/>
        <v>11</v>
      </c>
      <c r="N14">
        <f>G$8^M14/FACT(M14)</f>
        <v>5.1306717973384643E-5</v>
      </c>
      <c r="P14" s="9">
        <f t="shared" si="1"/>
        <v>11</v>
      </c>
      <c r="Q14">
        <f ca="1">Q$3*IF(P14&lt;B$4,N14,G$8^P14/(FACT(B$4)*B$4^(P14-B$4)))</f>
        <v>5.7805099719442036E-3</v>
      </c>
      <c r="R14">
        <f t="shared" ca="1" si="2"/>
        <v>0.98843898005611164</v>
      </c>
      <c r="T14" s="14">
        <f t="shared" si="3"/>
        <v>2.1999999999999997</v>
      </c>
      <c r="U14">
        <f ca="1">EXP(-B$3*T14)*(1+G$10*IF(G$9=0,B$3*T14,(1-EXP(-B$3*T14*G$9))/G$9))</f>
        <v>9.0978479589725381E-2</v>
      </c>
      <c r="V14">
        <f ca="1">(1-R$16)*EXP(-B$4*B$3*T14*(1-G$6))</f>
        <v>1.6392518844995561E-2</v>
      </c>
    </row>
    <row r="15" spans="1:22" x14ac:dyDescent="0.35">
      <c r="M15" s="13">
        <f t="shared" si="0"/>
        <v>12</v>
      </c>
      <c r="N15" s="13">
        <f>G$8^M15/FACT(M15)</f>
        <v>8.5511196622307738E-6</v>
      </c>
      <c r="P15" s="12">
        <f t="shared" si="1"/>
        <v>12</v>
      </c>
      <c r="Q15" s="13">
        <f ca="1">Q$3*IF(P15&lt;B$4,N15,G$8^P15/(FACT(B$4)*B$4^(P15-B$4)))</f>
        <v>3.8536733146294693E-3</v>
      </c>
      <c r="R15" s="13">
        <f t="shared" ca="1" si="2"/>
        <v>0.99229265337074113</v>
      </c>
      <c r="T15" s="15">
        <f t="shared" si="3"/>
        <v>2.4</v>
      </c>
      <c r="U15" s="13">
        <f ca="1">EXP(-B$3*T15)*(1+G$10*IF(G$9=0,B$3*T15,(1-EXP(-B$3*T15*G$9))/G$9))</f>
        <v>7.1041678362960672E-2</v>
      </c>
      <c r="V15" s="13">
        <f ca="1">(1-R$16)*EXP(-B$4*B$3*T15*(1-G$6))</f>
        <v>1.2143876643241137E-2</v>
      </c>
    </row>
    <row r="16" spans="1:22" x14ac:dyDescent="0.35">
      <c r="M16" s="10" t="s">
        <v>29</v>
      </c>
      <c r="N16" s="17">
        <f ca="1">1/(SUM(OFFSET(N3,0,0,$B$4,1))+OFFSET(N3,B4,0,1,1)/(1-G6))</f>
        <v>0.1111111111111111</v>
      </c>
      <c r="Q16" s="19" t="s">
        <v>31</v>
      </c>
      <c r="R16">
        <f ca="1">OFFSET(R3,B4-1,0,1,1)</f>
        <v>0.55555555555555558</v>
      </c>
    </row>
    <row r="17" spans="6:22" x14ac:dyDescent="0.35">
      <c r="M17" s="10"/>
    </row>
    <row r="18" spans="6:22" x14ac:dyDescent="0.35">
      <c r="F18" t="e" cm="1">
        <f t="array" aca="1" ref="F18" ca="1">MMs(B2,B3,B4,TRUE)</f>
        <v>#NAME?</v>
      </c>
      <c r="G18" s="6"/>
      <c r="I18" t="e" cm="1">
        <f t="array" aca="1" ref="I18" ca="1">FTEXT(F18)</f>
        <v>#NAME?</v>
      </c>
      <c r="N18" s="17"/>
      <c r="P18" s="11" t="s">
        <v>17</v>
      </c>
      <c r="Q18" s="11" t="s">
        <v>18</v>
      </c>
      <c r="R18" s="11" t="s">
        <v>19</v>
      </c>
      <c r="T18" s="11" t="s">
        <v>20</v>
      </c>
      <c r="U18" s="11" t="s">
        <v>21</v>
      </c>
      <c r="V18" s="11" t="s">
        <v>22</v>
      </c>
    </row>
    <row r="19" spans="6:22" x14ac:dyDescent="0.35">
      <c r="G19" s="4"/>
      <c r="P19" s="9">
        <v>0</v>
      </c>
      <c r="Q19" t="e" cm="1">
        <f t="array" aca="1" ref="Q19" ca="1">MMsPn(B$2,B$3,B$4,P19)</f>
        <v>#NAME?</v>
      </c>
      <c r="R19" t="e" cm="1">
        <f t="array" aca="1" ref="R19" ca="1">MMsPn(B$2,B$3,B$4,P19,TRUE)</f>
        <v>#NAME?</v>
      </c>
      <c r="T19" s="14">
        <v>0</v>
      </c>
      <c r="U19" t="e" cm="1">
        <f t="array" aca="1" ref="U19" ca="1">MMsW(B$2,B$3,B$4,T19)</f>
        <v>#NAME?</v>
      </c>
      <c r="V19" t="e" cm="1">
        <f t="array" aca="1" ref="V19" ca="1">MMsWq(B$2,B$3,B$4,T19)</f>
        <v>#NAME?</v>
      </c>
    </row>
    <row r="20" spans="6:22" x14ac:dyDescent="0.35">
      <c r="G20" s="4"/>
      <c r="P20" s="9">
        <f>P19+1</f>
        <v>1</v>
      </c>
      <c r="Q20" t="e" cm="1">
        <f t="array" aca="1" ref="Q20" ca="1">MMsPn(B$2,B$3,B$4,P20)</f>
        <v>#NAME?</v>
      </c>
      <c r="R20" t="e" cm="1">
        <f t="array" aca="1" ref="R20" ca="1">MMsPn(B$2,B$3,B$4,P20,TRUE)</f>
        <v>#NAME?</v>
      </c>
      <c r="T20" s="14">
        <f>T19+0.2</f>
        <v>0.2</v>
      </c>
      <c r="U20" t="e" cm="1">
        <f t="array" aca="1" ref="U20" ca="1">MMsW(B$2,B$3,B$4,T20)</f>
        <v>#NAME?</v>
      </c>
      <c r="V20" t="e" cm="1">
        <f t="array" aca="1" ref="V20" ca="1">MMsWq(B$2,B$3,B$4,T20)</f>
        <v>#NAME?</v>
      </c>
    </row>
    <row r="21" spans="6:22" x14ac:dyDescent="0.35">
      <c r="G21" s="4"/>
      <c r="P21" s="9">
        <f t="shared" ref="P21:P31" si="4">P20+1</f>
        <v>2</v>
      </c>
      <c r="Q21" t="e" cm="1">
        <f t="array" aca="1" ref="Q21" ca="1">MMsPn(B$2,B$3,B$4,P21)</f>
        <v>#NAME?</v>
      </c>
      <c r="R21" t="e" cm="1">
        <f t="array" aca="1" ref="R21" ca="1">MMsPn(B$2,B$3,B$4,P21,TRUE)</f>
        <v>#NAME?</v>
      </c>
      <c r="T21" s="14">
        <f t="shared" ref="T21:T31" si="5">T20+0.2</f>
        <v>0.4</v>
      </c>
      <c r="U21" t="e" cm="1">
        <f t="array" aca="1" ref="U21" ca="1">MMsW(B$2,B$3,B$4,T21)</f>
        <v>#NAME?</v>
      </c>
      <c r="V21" t="e" cm="1">
        <f t="array" aca="1" ref="V21" ca="1">MMsWq(B$2,B$3,B$4,T21)</f>
        <v>#NAME?</v>
      </c>
    </row>
    <row r="22" spans="6:22" x14ac:dyDescent="0.35">
      <c r="G22" s="5"/>
      <c r="P22" s="9">
        <f t="shared" si="4"/>
        <v>3</v>
      </c>
      <c r="Q22" t="e" cm="1">
        <f t="array" aca="1" ref="Q22" ca="1">MMsPn(B$2,B$3,B$4,P22)</f>
        <v>#NAME?</v>
      </c>
      <c r="R22" t="e" cm="1">
        <f t="array" aca="1" ref="R22" ca="1">MMsPn(B$2,B$3,B$4,P22,TRUE)</f>
        <v>#NAME?</v>
      </c>
      <c r="T22" s="14">
        <f t="shared" si="5"/>
        <v>0.60000000000000009</v>
      </c>
      <c r="U22" t="e" cm="1">
        <f t="array" aca="1" ref="U22" ca="1">MMsW(B$2,B$3,B$4,T22)</f>
        <v>#NAME?</v>
      </c>
      <c r="V22" t="e" cm="1">
        <f t="array" aca="1" ref="V22" ca="1">MMsWq(B$2,B$3,B$4,T22)</f>
        <v>#NAME?</v>
      </c>
    </row>
    <row r="23" spans="6:22" x14ac:dyDescent="0.35">
      <c r="P23" s="9">
        <f t="shared" si="4"/>
        <v>4</v>
      </c>
      <c r="Q23" t="e" cm="1">
        <f t="array" aca="1" ref="Q23" ca="1">MMsPn(B$2,B$3,B$4,P23)</f>
        <v>#NAME?</v>
      </c>
      <c r="R23" t="e" cm="1">
        <f t="array" aca="1" ref="R23" ca="1">MMsPn(B$2,B$3,B$4,P23,TRUE)</f>
        <v>#NAME?</v>
      </c>
      <c r="T23" s="14">
        <f t="shared" si="5"/>
        <v>0.8</v>
      </c>
      <c r="U23" t="e" cm="1">
        <f t="array" aca="1" ref="U23" ca="1">MMsW(B$2,B$3,B$4,T23)</f>
        <v>#NAME?</v>
      </c>
      <c r="V23" t="e" cm="1">
        <f t="array" aca="1" ref="V23" ca="1">MMsWq(B$2,B$3,B$4,T23)</f>
        <v>#NAME?</v>
      </c>
    </row>
    <row r="24" spans="6:22" x14ac:dyDescent="0.35">
      <c r="P24" s="9">
        <f t="shared" si="4"/>
        <v>5</v>
      </c>
      <c r="Q24" t="e" cm="1">
        <f t="array" aca="1" ref="Q24" ca="1">MMsPn(B$2,B$3,B$4,P24)</f>
        <v>#NAME?</v>
      </c>
      <c r="R24" t="e" cm="1">
        <f t="array" aca="1" ref="R24" ca="1">MMsPn(B$2,B$3,B$4,P24,TRUE)</f>
        <v>#NAME?</v>
      </c>
      <c r="T24" s="14">
        <f t="shared" si="5"/>
        <v>1</v>
      </c>
      <c r="U24" t="e" cm="1">
        <f t="array" aca="1" ref="U24" ca="1">MMsW(B$2,B$3,B$4,T24)</f>
        <v>#NAME?</v>
      </c>
      <c r="V24" t="e" cm="1">
        <f t="array" aca="1" ref="V24" ca="1">MMsWq(B$2,B$3,B$4,T24)</f>
        <v>#NAME?</v>
      </c>
    </row>
    <row r="25" spans="6:22" x14ac:dyDescent="0.35">
      <c r="P25" s="9">
        <f t="shared" si="4"/>
        <v>6</v>
      </c>
      <c r="Q25" t="e" cm="1">
        <f t="array" aca="1" ref="Q25" ca="1">MMsPn(B$2,B$3,B$4,P25)</f>
        <v>#NAME?</v>
      </c>
      <c r="R25" t="e" cm="1">
        <f t="array" aca="1" ref="R25" ca="1">MMsPn(B$2,B$3,B$4,P25,TRUE)</f>
        <v>#NAME?</v>
      </c>
      <c r="T25" s="14">
        <f t="shared" si="5"/>
        <v>1.2</v>
      </c>
      <c r="U25" t="e" cm="1">
        <f t="array" aca="1" ref="U25" ca="1">MMsW(B$2,B$3,B$4,T25)</f>
        <v>#NAME?</v>
      </c>
      <c r="V25" t="e" cm="1">
        <f t="array" aca="1" ref="V25" ca="1">MMsWq(B$2,B$3,B$4,T25)</f>
        <v>#NAME?</v>
      </c>
    </row>
    <row r="26" spans="6:22" x14ac:dyDescent="0.35">
      <c r="P26" s="9">
        <f t="shared" si="4"/>
        <v>7</v>
      </c>
      <c r="Q26" t="e" cm="1">
        <f t="array" aca="1" ref="Q26" ca="1">MMsPn(B$2,B$3,B$4,P26)</f>
        <v>#NAME?</v>
      </c>
      <c r="R26" t="e" cm="1">
        <f t="array" aca="1" ref="R26" ca="1">MMsPn(B$2,B$3,B$4,P26,TRUE)</f>
        <v>#NAME?</v>
      </c>
      <c r="T26" s="14">
        <f t="shared" si="5"/>
        <v>1.4</v>
      </c>
      <c r="U26" t="e" cm="1">
        <f t="array" aca="1" ref="U26" ca="1">MMsW(B$2,B$3,B$4,T26)</f>
        <v>#NAME?</v>
      </c>
      <c r="V26" t="e" cm="1">
        <f t="array" aca="1" ref="V26" ca="1">MMsWq(B$2,B$3,B$4,T26)</f>
        <v>#NAME?</v>
      </c>
    </row>
    <row r="27" spans="6:22" x14ac:dyDescent="0.35">
      <c r="P27" s="9">
        <f t="shared" si="4"/>
        <v>8</v>
      </c>
      <c r="Q27" t="e" cm="1">
        <f t="array" aca="1" ref="Q27" ca="1">MMsPn(B$2,B$3,B$4,P27)</f>
        <v>#NAME?</v>
      </c>
      <c r="R27" t="e" cm="1">
        <f t="array" aca="1" ref="R27" ca="1">MMsPn(B$2,B$3,B$4,P27,TRUE)</f>
        <v>#NAME?</v>
      </c>
      <c r="T27" s="14">
        <f t="shared" si="5"/>
        <v>1.5999999999999999</v>
      </c>
      <c r="U27" t="e" cm="1">
        <f t="array" aca="1" ref="U27" ca="1">MMsW(B$2,B$3,B$4,T27)</f>
        <v>#NAME?</v>
      </c>
      <c r="V27" t="e" cm="1">
        <f t="array" aca="1" ref="V27" ca="1">MMsWq(B$2,B$3,B$4,T27)</f>
        <v>#NAME?</v>
      </c>
    </row>
    <row r="28" spans="6:22" x14ac:dyDescent="0.35">
      <c r="P28" s="9">
        <f t="shared" si="4"/>
        <v>9</v>
      </c>
      <c r="Q28" t="e" cm="1">
        <f t="array" aca="1" ref="Q28" ca="1">MMsPn(B$2,B$3,B$4,P28)</f>
        <v>#NAME?</v>
      </c>
      <c r="R28" t="e" cm="1">
        <f t="array" aca="1" ref="R28" ca="1">MMsPn(B$2,B$3,B$4,P28,TRUE)</f>
        <v>#NAME?</v>
      </c>
      <c r="T28" s="14">
        <f t="shared" si="5"/>
        <v>1.7999999999999998</v>
      </c>
      <c r="U28" t="e" cm="1">
        <f t="array" aca="1" ref="U28" ca="1">MMsW(B$2,B$3,B$4,T28)</f>
        <v>#NAME?</v>
      </c>
      <c r="V28" t="e" cm="1">
        <f t="array" aca="1" ref="V28" ca="1">MMsWq(B$2,B$3,B$4,T28)</f>
        <v>#NAME?</v>
      </c>
    </row>
    <row r="29" spans="6:22" x14ac:dyDescent="0.35">
      <c r="P29" s="9">
        <f t="shared" si="4"/>
        <v>10</v>
      </c>
      <c r="Q29" t="e" cm="1">
        <f t="array" aca="1" ref="Q29" ca="1">MMsPn(B$2,B$3,B$4,P29)</f>
        <v>#NAME?</v>
      </c>
      <c r="R29" t="e" cm="1">
        <f t="array" aca="1" ref="R29" ca="1">MMsPn(B$2,B$3,B$4,P29,TRUE)</f>
        <v>#NAME?</v>
      </c>
      <c r="T29" s="14">
        <f t="shared" si="5"/>
        <v>1.9999999999999998</v>
      </c>
      <c r="U29" t="e" cm="1">
        <f t="array" aca="1" ref="U29" ca="1">MMsW(B$2,B$3,B$4,T29)</f>
        <v>#NAME?</v>
      </c>
      <c r="V29" t="e" cm="1">
        <f t="array" aca="1" ref="V29" ca="1">MMsWq(B$2,B$3,B$4,T29)</f>
        <v>#NAME?</v>
      </c>
    </row>
    <row r="30" spans="6:22" x14ac:dyDescent="0.35">
      <c r="P30" s="9">
        <f t="shared" si="4"/>
        <v>11</v>
      </c>
      <c r="Q30" t="e" cm="1">
        <f t="array" aca="1" ref="Q30" ca="1">MMsPn(B$2,B$3,B$4,P30)</f>
        <v>#NAME?</v>
      </c>
      <c r="R30" t="e" cm="1">
        <f t="array" aca="1" ref="R30" ca="1">MMsPn(B$2,B$3,B$4,P30,TRUE)</f>
        <v>#NAME?</v>
      </c>
      <c r="T30" s="14">
        <f t="shared" si="5"/>
        <v>2.1999999999999997</v>
      </c>
      <c r="U30" t="e" cm="1">
        <f t="array" aca="1" ref="U30" ca="1">MMsW(B$2,B$3,B$4,T30)</f>
        <v>#NAME?</v>
      </c>
      <c r="V30" t="e" cm="1">
        <f t="array" aca="1" ref="V30" ca="1">MMsWq(B$2,B$3,B$4,T30)</f>
        <v>#NAME?</v>
      </c>
    </row>
    <row r="31" spans="6:22" x14ac:dyDescent="0.35">
      <c r="P31" s="12">
        <f t="shared" si="4"/>
        <v>12</v>
      </c>
      <c r="Q31" s="13" t="e" cm="1">
        <f t="array" aca="1" ref="Q31" ca="1">MMsPn(B$2,B$3,B$4,P31)</f>
        <v>#NAME?</v>
      </c>
      <c r="R31" s="13" t="e" cm="1">
        <f t="array" aca="1" ref="R31" ca="1">MMsPn(B$2,B$3,B$4,P31,TRUE)</f>
        <v>#NAME?</v>
      </c>
      <c r="T31" s="15">
        <f t="shared" si="5"/>
        <v>2.4</v>
      </c>
      <c r="U31" s="13" t="e" cm="1">
        <f t="array" aca="1" ref="U31" ca="1">MMsW(B$2,B$3,B$4,T31)</f>
        <v>#NAME?</v>
      </c>
      <c r="V31" s="13" t="e" cm="1">
        <f t="array" aca="1" ref="V31" ca="1">MMsWq(B$2,B$3,B$4,T31)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2023-02-24T10:45:49Z</dcterms:modified>
</cp:coreProperties>
</file>