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751A8FBC-09CC-4DC9-928D-D3D7C4E3F607}" xr6:coauthVersionLast="47" xr6:coauthVersionMax="47" xr10:uidLastSave="{00000000-0000-0000-0000-000000000000}"/>
  <bookViews>
    <workbookView xWindow="-110" yWindow="-110" windowWidth="19420" windowHeight="10300" tabRatio="895" xr2:uid="{7FB8492D-5AB0-45CA-97A8-E5425E4F1920}"/>
  </bookViews>
  <sheets>
    <sheet name="Title" sheetId="1" r:id="rId1"/>
    <sheet name="Example 0" sheetId="4" r:id="rId2"/>
    <sheet name="Example 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6" l="1" a="1"/>
  <c r="I23" i="6" s="1"/>
  <c r="W22" i="6" a="1"/>
  <c r="W22" i="6" s="1"/>
  <c r="AA18" i="6" a="1"/>
  <c r="AA18" i="6" s="1"/>
  <c r="Z18" i="6" a="1"/>
  <c r="Z18" i="6" s="1"/>
  <c r="AA17" i="6" a="1"/>
  <c r="AA17" i="6" s="1"/>
  <c r="Z17" i="6" a="1"/>
  <c r="Z17" i="6" s="1"/>
  <c r="AA16" i="6" a="1"/>
  <c r="AA16" i="6" s="1"/>
  <c r="Z16" i="6" a="1"/>
  <c r="Z16" i="6" s="1"/>
  <c r="AA15" i="6" a="1"/>
  <c r="AA15" i="6" s="1"/>
  <c r="Z15" i="6" a="1"/>
  <c r="Z15" i="6" s="1"/>
  <c r="AA14" i="6" a="1"/>
  <c r="AA14" i="6" s="1"/>
  <c r="Z14" i="6" a="1"/>
  <c r="Z14" i="6" s="1"/>
  <c r="AA13" i="6" a="1"/>
  <c r="AA13" i="6" s="1"/>
  <c r="Z13" i="6" a="1"/>
  <c r="Z13" i="6" s="1"/>
  <c r="AA12" i="6" a="1"/>
  <c r="AA12" i="6" s="1"/>
  <c r="Z12" i="6" a="1"/>
  <c r="Z12" i="6" s="1"/>
  <c r="AA11" i="6" a="1"/>
  <c r="AA11" i="6" s="1"/>
  <c r="Z11" i="6" a="1"/>
  <c r="Z11" i="6" s="1"/>
  <c r="AA10" i="6" a="1"/>
  <c r="AA10" i="6" s="1"/>
  <c r="Z10" i="6" a="1"/>
  <c r="Z10" i="6" s="1"/>
  <c r="AA9" i="6" a="1"/>
  <c r="AA9" i="6" s="1"/>
  <c r="Z9" i="6" a="1"/>
  <c r="Z9" i="6" s="1"/>
  <c r="AA8" i="6" a="1"/>
  <c r="AA8" i="6" s="1"/>
  <c r="Z8" i="6" a="1"/>
  <c r="Z8" i="6" s="1"/>
  <c r="AA7" i="6" a="1"/>
  <c r="AA7" i="6" s="1"/>
  <c r="Z7" i="6" a="1"/>
  <c r="Z7" i="6" s="1"/>
  <c r="K7" i="6" a="1"/>
  <c r="K7" i="6" s="1"/>
  <c r="AA6" i="6" a="1"/>
  <c r="AA6" i="6" s="1"/>
  <c r="Z6" i="6" a="1"/>
  <c r="Z6" i="6" s="1"/>
  <c r="K6" i="6" a="1"/>
  <c r="K6" i="6" s="1"/>
  <c r="AA5" i="6" a="1"/>
  <c r="AA5" i="6" s="1"/>
  <c r="Z5" i="6" a="1"/>
  <c r="Z5" i="6" s="1"/>
  <c r="K5" i="6" a="1"/>
  <c r="K5" i="6" s="1"/>
  <c r="AA4" i="6" a="1"/>
  <c r="AA4" i="6" s="1"/>
  <c r="Z4" i="6" a="1"/>
  <c r="Z4" i="6" s="1"/>
  <c r="K4" i="6" a="1"/>
  <c r="K4" i="6" s="1"/>
  <c r="AA3" i="6" a="1"/>
  <c r="AA3" i="6" s="1"/>
  <c r="Z3" i="6" a="1"/>
  <c r="Z3" i="6" s="1"/>
  <c r="K2" i="6" a="1"/>
  <c r="K2" i="6" s="1"/>
  <c r="I23" i="4" a="1"/>
  <c r="I23" i="4" s="1"/>
  <c r="W22" i="4" a="1"/>
  <c r="W22" i="4" s="1"/>
  <c r="AA18" i="4" a="1"/>
  <c r="AA18" i="4" s="1"/>
  <c r="Z18" i="4" a="1"/>
  <c r="Z18" i="4" s="1"/>
  <c r="AA17" i="4" a="1"/>
  <c r="AA17" i="4" s="1"/>
  <c r="Z17" i="4" a="1"/>
  <c r="Z17" i="4" s="1"/>
  <c r="AA16" i="4" a="1"/>
  <c r="AA16" i="4" s="1"/>
  <c r="Z16" i="4" a="1"/>
  <c r="Z16" i="4" s="1"/>
  <c r="AA15" i="4" a="1"/>
  <c r="AA15" i="4" s="1"/>
  <c r="Z15" i="4" a="1"/>
  <c r="Z15" i="4" s="1"/>
  <c r="AA14" i="4" a="1"/>
  <c r="AA14" i="4" s="1"/>
  <c r="Z14" i="4" a="1"/>
  <c r="Z14" i="4" s="1"/>
  <c r="AA13" i="4" a="1"/>
  <c r="AA13" i="4" s="1"/>
  <c r="Z13" i="4" a="1"/>
  <c r="Z13" i="4" s="1"/>
  <c r="AA12" i="4" a="1"/>
  <c r="AA12" i="4" s="1"/>
  <c r="Z12" i="4" a="1"/>
  <c r="Z12" i="4" s="1"/>
  <c r="AA11" i="4" a="1"/>
  <c r="AA11" i="4" s="1"/>
  <c r="Z11" i="4" a="1"/>
  <c r="Z11" i="4" s="1"/>
  <c r="AA10" i="4" a="1"/>
  <c r="AA10" i="4" s="1"/>
  <c r="Z10" i="4" a="1"/>
  <c r="Z10" i="4" s="1"/>
  <c r="I10" i="4" a="1"/>
  <c r="I10" i="4" s="1"/>
  <c r="F10" i="4" a="1"/>
  <c r="F10" i="4" s="1"/>
  <c r="AA9" i="4" a="1"/>
  <c r="AA9" i="4" s="1"/>
  <c r="Z9" i="4" a="1"/>
  <c r="Z9" i="4" s="1"/>
  <c r="AA8" i="4" a="1"/>
  <c r="AA8" i="4" s="1"/>
  <c r="Z8" i="4" a="1"/>
  <c r="Z8" i="4" s="1"/>
  <c r="AA7" i="4" a="1"/>
  <c r="AA7" i="4" s="1"/>
  <c r="Z7" i="4" a="1"/>
  <c r="Z7" i="4" s="1"/>
  <c r="K7" i="4" a="1"/>
  <c r="K7" i="4" s="1"/>
  <c r="AA6" i="4" a="1"/>
  <c r="AA6" i="4" s="1"/>
  <c r="Z6" i="4" a="1"/>
  <c r="Z6" i="4" s="1"/>
  <c r="K6" i="4" a="1"/>
  <c r="K6" i="4" s="1"/>
  <c r="AA5" i="4" a="1"/>
  <c r="AA5" i="4" s="1"/>
  <c r="Z5" i="4" a="1"/>
  <c r="Z5" i="4" s="1"/>
  <c r="K5" i="4" a="1"/>
  <c r="K5" i="4" s="1"/>
  <c r="AA4" i="4" a="1"/>
  <c r="AA4" i="4" s="1"/>
  <c r="Z4" i="4" a="1"/>
  <c r="Z4" i="4" s="1"/>
  <c r="K4" i="4" a="1"/>
  <c r="K4" i="4" s="1"/>
  <c r="AA3" i="4" a="1"/>
  <c r="AA3" i="4" s="1"/>
  <c r="Z3" i="4" a="1"/>
  <c r="Z3" i="4" s="1"/>
  <c r="K2" i="4" a="1"/>
  <c r="K2" i="4" s="1"/>
  <c r="Y4" i="6"/>
  <c r="Y5" i="6" s="1"/>
  <c r="Y6" i="6" s="1"/>
  <c r="Y7" i="6" s="1"/>
  <c r="Y8" i="6" s="1"/>
  <c r="Y9" i="6" s="1"/>
  <c r="Y10" i="6" s="1"/>
  <c r="Y11" i="6" s="1"/>
  <c r="Y12" i="6" s="1"/>
  <c r="Y13" i="6" s="1"/>
  <c r="Y14" i="6" s="1"/>
  <c r="Y15" i="6" s="1"/>
  <c r="Y16" i="6" s="1"/>
  <c r="Y17" i="6" s="1"/>
  <c r="Y18" i="6" s="1"/>
  <c r="Y4" i="4"/>
  <c r="Y5" i="4" s="1"/>
  <c r="Y6" i="4" l="1"/>
  <c r="V3" i="6"/>
  <c r="V3" i="4"/>
  <c r="Y7" i="4" l="1"/>
  <c r="T3" i="4"/>
  <c r="T4" i="6"/>
  <c r="T3" i="6"/>
  <c r="U3" i="6" s="1"/>
  <c r="B6" i="6"/>
  <c r="P4" i="6"/>
  <c r="V4" i="6" s="1"/>
  <c r="M4" i="6"/>
  <c r="M5" i="6" s="1"/>
  <c r="M6" i="6" s="1"/>
  <c r="N3" i="6"/>
  <c r="M4" i="4"/>
  <c r="M5" i="4" s="1"/>
  <c r="Y8" i="4" l="1"/>
  <c r="N4" i="6"/>
  <c r="M7" i="6"/>
  <c r="M8" i="6" s="1"/>
  <c r="N6" i="6"/>
  <c r="U4" i="6"/>
  <c r="N5" i="6"/>
  <c r="P5" i="6"/>
  <c r="G6" i="6"/>
  <c r="M6" i="4"/>
  <c r="Y9" i="4" l="1"/>
  <c r="V5" i="6"/>
  <c r="T5" i="6"/>
  <c r="U5" i="6"/>
  <c r="M9" i="6"/>
  <c r="N8" i="6"/>
  <c r="N7" i="6"/>
  <c r="P6" i="6"/>
  <c r="T6" i="6" s="1"/>
  <c r="N16" i="6"/>
  <c r="M7" i="4"/>
  <c r="Y10" i="4" l="1"/>
  <c r="G3" i="6"/>
  <c r="Q3" i="6"/>
  <c r="M10" i="6"/>
  <c r="N9" i="6"/>
  <c r="U6" i="6"/>
  <c r="Q4" i="6"/>
  <c r="P7" i="6"/>
  <c r="T7" i="6" s="1"/>
  <c r="Q6" i="6"/>
  <c r="Q5" i="6"/>
  <c r="M8" i="4"/>
  <c r="Y11" i="4" l="1"/>
  <c r="V6" i="6"/>
  <c r="P8" i="6"/>
  <c r="T8" i="6" s="1"/>
  <c r="Q7" i="6"/>
  <c r="U7" i="6"/>
  <c r="M11" i="6"/>
  <c r="N10" i="6"/>
  <c r="R3" i="6"/>
  <c r="R4" i="6" s="1"/>
  <c r="R5" i="6" s="1"/>
  <c r="R6" i="6" s="1"/>
  <c r="M9" i="4"/>
  <c r="Y12" i="4" l="1"/>
  <c r="V7" i="6"/>
  <c r="R7" i="6"/>
  <c r="N11" i="6"/>
  <c r="M12" i="6"/>
  <c r="P9" i="6"/>
  <c r="T9" i="6" s="1"/>
  <c r="Q8" i="6"/>
  <c r="U8" i="6"/>
  <c r="M10" i="4"/>
  <c r="Y13" i="4" l="1"/>
  <c r="V8" i="6"/>
  <c r="M13" i="6"/>
  <c r="N12" i="6"/>
  <c r="R8" i="6"/>
  <c r="U9" i="6"/>
  <c r="P10" i="6"/>
  <c r="T10" i="6" s="1"/>
  <c r="Q9" i="6"/>
  <c r="M11" i="4"/>
  <c r="Y14" i="4" l="1"/>
  <c r="V9" i="6"/>
  <c r="M14" i="6"/>
  <c r="N13" i="6"/>
  <c r="Q10" i="6"/>
  <c r="U10" i="6"/>
  <c r="P11" i="6"/>
  <c r="T11" i="6" s="1"/>
  <c r="R9" i="6"/>
  <c r="M12" i="4"/>
  <c r="Y15" i="4" l="1"/>
  <c r="V10" i="6"/>
  <c r="M15" i="6"/>
  <c r="N15" i="6" s="1"/>
  <c r="N14" i="6"/>
  <c r="R10" i="6"/>
  <c r="U11" i="6"/>
  <c r="P12" i="6"/>
  <c r="T12" i="6" s="1"/>
  <c r="Q11" i="6"/>
  <c r="M13" i="4"/>
  <c r="Y16" i="4" l="1"/>
  <c r="V11" i="6"/>
  <c r="R11" i="6"/>
  <c r="U12" i="6"/>
  <c r="P13" i="6"/>
  <c r="T13" i="6" s="1"/>
  <c r="Q12" i="6"/>
  <c r="M14" i="4"/>
  <c r="Y17" i="4" l="1"/>
  <c r="V12" i="6"/>
  <c r="U13" i="6"/>
  <c r="P14" i="6"/>
  <c r="T14" i="6" s="1"/>
  <c r="Q13" i="6"/>
  <c r="R12" i="6"/>
  <c r="M15" i="4"/>
  <c r="Y18" i="4" l="1"/>
  <c r="V13" i="6"/>
  <c r="U14" i="6"/>
  <c r="P15" i="6"/>
  <c r="Q14" i="6"/>
  <c r="R13" i="6"/>
  <c r="T15" i="6" l="1"/>
  <c r="V15" i="6"/>
  <c r="V14" i="6"/>
  <c r="R14" i="6"/>
  <c r="Q15" i="6"/>
  <c r="U15" i="6"/>
  <c r="P16" i="6"/>
  <c r="T16" i="6" l="1"/>
  <c r="U16" i="6" s="1"/>
  <c r="V16" i="6"/>
  <c r="Q16" i="6"/>
  <c r="P17" i="6"/>
  <c r="R15" i="6"/>
  <c r="B6" i="4"/>
  <c r="P4" i="4"/>
  <c r="U3" i="4"/>
  <c r="T17" i="6" l="1"/>
  <c r="U17" i="6" s="1"/>
  <c r="V17" i="6"/>
  <c r="P5" i="4"/>
  <c r="T4" i="4"/>
  <c r="U4" i="4" s="1"/>
  <c r="G6" i="4"/>
  <c r="N4" i="4"/>
  <c r="N5" i="4"/>
  <c r="N3" i="4"/>
  <c r="N16" i="4" s="1"/>
  <c r="N6" i="4"/>
  <c r="N7" i="4"/>
  <c r="N8" i="4"/>
  <c r="N9" i="4"/>
  <c r="N10" i="4"/>
  <c r="N11" i="4"/>
  <c r="N12" i="4"/>
  <c r="N13" i="4"/>
  <c r="N14" i="4"/>
  <c r="N15" i="4"/>
  <c r="R16" i="6"/>
  <c r="Q17" i="6"/>
  <c r="P18" i="6"/>
  <c r="Q18" i="6" s="1"/>
  <c r="G7" i="6" s="1"/>
  <c r="G5" i="6" s="1"/>
  <c r="P6" i="4" l="1"/>
  <c r="T5" i="4"/>
  <c r="V18" i="6"/>
  <c r="W20" i="6" s="1"/>
  <c r="Q3" i="4"/>
  <c r="G3" i="4"/>
  <c r="Q4" i="4"/>
  <c r="Q6" i="4"/>
  <c r="Q5" i="4"/>
  <c r="G2" i="6"/>
  <c r="G4" i="6" s="1"/>
  <c r="R17" i="6"/>
  <c r="R18" i="6" s="1"/>
  <c r="U5" i="4"/>
  <c r="T6" i="4" l="1"/>
  <c r="P7" i="4"/>
  <c r="V6" i="4"/>
  <c r="V5" i="4"/>
  <c r="V4" i="4"/>
  <c r="R3" i="4"/>
  <c r="R4" i="4" s="1"/>
  <c r="R5" i="4" s="1"/>
  <c r="R6" i="4" s="1"/>
  <c r="U6" i="4"/>
  <c r="T7" i="4" l="1"/>
  <c r="U7" i="4" s="1"/>
  <c r="P8" i="4"/>
  <c r="Q7" i="4"/>
  <c r="V7" i="4" s="1"/>
  <c r="T8" i="4" l="1"/>
  <c r="Q8" i="4"/>
  <c r="V8" i="4" s="1"/>
  <c r="P9" i="4"/>
  <c r="R7" i="4"/>
  <c r="U8" i="4"/>
  <c r="R8" i="4" l="1"/>
  <c r="T9" i="4"/>
  <c r="U9" i="4" s="1"/>
  <c r="Q9" i="4"/>
  <c r="V9" i="4" s="1"/>
  <c r="P10" i="4"/>
  <c r="T10" i="4" l="1"/>
  <c r="U10" i="4" s="1"/>
  <c r="Q10" i="4"/>
  <c r="V10" i="4" s="1"/>
  <c r="P11" i="4"/>
  <c r="R9" i="4"/>
  <c r="R10" i="4" l="1"/>
  <c r="T11" i="4"/>
  <c r="U11" i="4" s="1"/>
  <c r="Q11" i="4"/>
  <c r="V11" i="4" s="1"/>
  <c r="P12" i="4"/>
  <c r="R11" i="4" l="1"/>
  <c r="T12" i="4"/>
  <c r="Q12" i="4"/>
  <c r="P13" i="4"/>
  <c r="U12" i="4"/>
  <c r="R12" i="4" l="1"/>
  <c r="T13" i="4"/>
  <c r="U13" i="4" s="1"/>
  <c r="Q13" i="4"/>
  <c r="P14" i="4"/>
  <c r="V12" i="4"/>
  <c r="R13" i="4" l="1"/>
  <c r="V13" i="4"/>
  <c r="Q14" i="4"/>
  <c r="V14" i="4" s="1"/>
  <c r="P15" i="4"/>
  <c r="T14" i="4"/>
  <c r="U14" i="4" s="1"/>
  <c r="V15" i="4" l="1"/>
  <c r="T15" i="4"/>
  <c r="U15" i="4" s="1"/>
  <c r="Q15" i="4"/>
  <c r="P16" i="4"/>
  <c r="R14" i="4"/>
  <c r="R15" i="4" l="1"/>
  <c r="V16" i="4"/>
  <c r="P17" i="4"/>
  <c r="T16" i="4"/>
  <c r="U16" i="4" s="1"/>
  <c r="Q16" i="4"/>
  <c r="G7" i="4"/>
  <c r="G5" i="4" s="1"/>
  <c r="G2" i="4"/>
  <c r="V17" i="4" l="1"/>
  <c r="V18" i="4" s="1"/>
  <c r="W20" i="4" s="1"/>
  <c r="P18" i="4"/>
  <c r="Q18" i="4" s="1"/>
  <c r="Q17" i="4"/>
  <c r="T17" i="4"/>
  <c r="U17" i="4" s="1"/>
  <c r="R16" i="4"/>
  <c r="G4" i="4"/>
  <c r="R17" i="4" l="1"/>
  <c r="R18" i="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<sst xmlns="http://schemas.openxmlformats.org/spreadsheetml/2006/main" count="82" uniqueCount="41">
  <si>
    <t>Real Statistics Using Excel</t>
  </si>
  <si>
    <t>Updated</t>
  </si>
  <si>
    <t>Copyright © 2013 - 2023 Charles Zaiontz</t>
  </si>
  <si>
    <t>λ</t>
  </si>
  <si>
    <t>μ</t>
  </si>
  <si>
    <t>mean arrival rate</t>
  </si>
  <si>
    <t>mean service rate</t>
  </si>
  <si>
    <t>utilization</t>
  </si>
  <si>
    <t>mean # of customers in system</t>
  </si>
  <si>
    <t>mean # of customers in queue</t>
  </si>
  <si>
    <t>mean time customer waits in queue</t>
  </si>
  <si>
    <t>mean time customer remains in system</t>
  </si>
  <si>
    <t>Rho</t>
  </si>
  <si>
    <t>L</t>
  </si>
  <si>
    <t>Lq</t>
  </si>
  <si>
    <t>W</t>
  </si>
  <si>
    <t>Wq</t>
  </si>
  <si>
    <t>n</t>
  </si>
  <si>
    <t>pn</t>
  </si>
  <si>
    <t>Pn</t>
  </si>
  <si>
    <t>t</t>
  </si>
  <si>
    <t>K</t>
  </si>
  <si>
    <t>max # of customers</t>
  </si>
  <si>
    <t>λ-bar</t>
  </si>
  <si>
    <t>revised mean arrival rate</t>
  </si>
  <si>
    <t>sum</t>
  </si>
  <si>
    <t>pn*sum</t>
  </si>
  <si>
    <t>P(Wq &gt; t)</t>
  </si>
  <si>
    <t>wq</t>
  </si>
  <si>
    <t>τ</t>
  </si>
  <si>
    <t>tau</t>
  </si>
  <si>
    <t>s</t>
  </si>
  <si>
    <t># of servers</t>
  </si>
  <si>
    <t>M/M/s/K Queueing Model</t>
  </si>
  <si>
    <t>τ^n/n!</t>
  </si>
  <si>
    <t>p0</t>
  </si>
  <si>
    <t>(sμt)^n/n!</t>
  </si>
  <si>
    <t>G3</t>
  </si>
  <si>
    <t>see text</t>
  </si>
  <si>
    <t>mean time customer is in system</t>
  </si>
  <si>
    <t>λ/μ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</si>
</sst>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5" fontId="0" fillId="0" borderId="0" xfId="0" applyNumberFormat="1"/>
    <xf numFmtId="0" fontId="1" fillId="0" borderId="0" xfId="0" applyFont="1"/>
    <xf numFmtId="0" fontId="2" fillId="0" borderId="0" xfId="0" applyFont="1"/>
    <xf numFmtId="164" fontId="0" fillId="2" borderId="1" xfId="0" applyNumberFormat="1" applyFill="1" applyBorder="1"/>
    <xf numFmtId="0" fontId="0" fillId="2" borderId="3" xfId="0" applyFill="1" applyBorder="1"/>
    <xf numFmtId="0" fontId="0" fillId="2" borderId="0" xfId="0" applyFill="1"/>
    <xf numFmtId="0" fontId="0" fillId="0" borderId="5" xfId="0" applyBorder="1" applyAlignment="1">
      <alignment horizontal="right"/>
    </xf>
    <xf numFmtId="0" fontId="0" fillId="2" borderId="4" xfId="0" applyFill="1" applyBorder="1"/>
    <xf numFmtId="0" fontId="0" fillId="0" borderId="4" xfId="0" applyBorder="1"/>
    <xf numFmtId="164" fontId="0" fillId="2" borderId="2" xfId="0" applyNumberForma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2" borderId="6" xfId="0" applyFill="1" applyBorder="1"/>
    <xf numFmtId="0" fontId="0" fillId="2" borderId="2" xfId="0" applyFill="1" applyBorder="1"/>
    <xf numFmtId="0" fontId="0" fillId="0" borderId="0" xfId="0" quotePrefix="1"/>
    <xf numFmtId="0" fontId="0" fillId="0" borderId="4" xfId="0" quotePrefix="1" applyBorder="1"/>
    <xf numFmtId="0" fontId="0" fillId="3" borderId="0" xfId="0" applyFill="1"/>
    <xf numFmtId="0" fontId="0" fillId="3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2CE5D-8E73-4E61-B743-35DB9ED67BDA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0</v>
      </c>
    </row>
    <row r="2" spans="1:2" x14ac:dyDescent="0.35">
      <c r="A2" t="s">
        <v>33</v>
      </c>
    </row>
    <row r="4" spans="1:2" x14ac:dyDescent="0.35">
      <c r="A4" t="s">
        <v>1</v>
      </c>
      <c r="B4" s="1">
        <v>44975</v>
      </c>
    </row>
    <row r="6" spans="1:2" x14ac:dyDescent="0.35">
      <c r="A6" s="2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6D05E-1D2A-4A6C-B10C-195A77495DE6}">
  <sheetPr codeName="Sheet3"/>
  <dimension ref="A1:AA23"/>
  <sheetViews>
    <sheetView zoomScaleNormal="100" workbookViewId="0"/>
  </sheetViews>
  <sheetFormatPr defaultRowHeight="14.5" x14ac:dyDescent="0.35"/>
  <cols>
    <col min="1" max="1" width="5.1796875" customWidth="1"/>
    <col min="2" max="2" width="8.1796875" customWidth="1"/>
    <col min="3" max="3" width="3.36328125" customWidth="1"/>
    <col min="4" max="4" width="17.26953125" bestFit="1" customWidth="1"/>
    <col min="5" max="5" width="4.6328125" customWidth="1"/>
    <col min="6" max="6" width="7.1796875" customWidth="1"/>
    <col min="7" max="7" width="8.1796875" customWidth="1"/>
    <col min="8" max="8" width="3.26953125" customWidth="1"/>
    <col min="9" max="9" width="33.81640625" customWidth="1"/>
    <col min="10" max="10" width="3" customWidth="1"/>
    <col min="11" max="11" width="27.6328125" customWidth="1"/>
    <col min="12" max="13" width="4.6328125" customWidth="1"/>
    <col min="14" max="14" width="8.7265625" customWidth="1"/>
    <col min="15" max="15" width="4.6328125" customWidth="1"/>
    <col min="16" max="16" width="4.26953125" customWidth="1"/>
    <col min="22" max="22" width="8.7265625" customWidth="1"/>
    <col min="25" max="25" width="4.54296875" customWidth="1"/>
    <col min="26" max="26" width="8.6328125" customWidth="1"/>
  </cols>
  <sheetData>
    <row r="1" spans="1:27" x14ac:dyDescent="0.35">
      <c r="V1" s="15" t="s">
        <v>28</v>
      </c>
    </row>
    <row r="2" spans="1:27" x14ac:dyDescent="0.35">
      <c r="A2" s="3" t="s">
        <v>3</v>
      </c>
      <c r="B2" s="4">
        <v>25</v>
      </c>
      <c r="D2" t="s">
        <v>5</v>
      </c>
      <c r="F2" t="s">
        <v>13</v>
      </c>
      <c r="G2" s="11">
        <f ca="1">G3+B6*(1-OFFSET(Q3,B5,0,1,1))</f>
        <v>0.63222638261406261</v>
      </c>
      <c r="I2" t="s">
        <v>8</v>
      </c>
      <c r="K2" t="e" cm="1">
        <f t="array" aca="1" ref="K2" ca="1">FTEXT(G2)</f>
        <v>#NAME?</v>
      </c>
      <c r="M2" s="7" t="s">
        <v>17</v>
      </c>
      <c r="N2" s="7" t="s">
        <v>34</v>
      </c>
      <c r="P2" s="7" t="s">
        <v>17</v>
      </c>
      <c r="Q2" s="7" t="s">
        <v>18</v>
      </c>
      <c r="R2" s="7" t="s">
        <v>19</v>
      </c>
      <c r="T2" s="7" t="s">
        <v>36</v>
      </c>
      <c r="U2" s="7" t="s">
        <v>25</v>
      </c>
      <c r="V2" s="7" t="s">
        <v>26</v>
      </c>
      <c r="Y2" s="7" t="s">
        <v>17</v>
      </c>
      <c r="Z2" s="7" t="s">
        <v>18</v>
      </c>
      <c r="AA2" s="7" t="s">
        <v>19</v>
      </c>
    </row>
    <row r="3" spans="1:27" x14ac:dyDescent="0.35">
      <c r="A3" s="3" t="s">
        <v>4</v>
      </c>
      <c r="B3" s="10">
        <v>40</v>
      </c>
      <c r="D3" t="s">
        <v>6</v>
      </c>
      <c r="F3" t="s">
        <v>14</v>
      </c>
      <c r="G3" s="12">
        <f ca="1">N16*B6^B4/FACT(B4)*IF(G6=1,(B5-B4)*(B5-B4+1),G6*(1-G6^(B5-B4+1)-(B5-B4+1)*G6^(B5-B4)*(1-G6))/(1-G6)^2)</f>
        <v>7.2263926592721585E-3</v>
      </c>
      <c r="I3" t="s">
        <v>9</v>
      </c>
      <c r="K3" t="s">
        <v>38</v>
      </c>
      <c r="M3">
        <v>0</v>
      </c>
      <c r="N3" s="21">
        <f>B$6^M3/FACT(M3)</f>
        <v>1</v>
      </c>
      <c r="P3" s="6">
        <v>0</v>
      </c>
      <c r="Q3">
        <f ca="1">N16</f>
        <v>0.53427065252335115</v>
      </c>
      <c r="R3">
        <f ca="1">Q3</f>
        <v>0.53427065252335115</v>
      </c>
      <c r="T3">
        <f>(B$3*B$4*T$20)^P3/FACT(P3)</f>
        <v>1</v>
      </c>
      <c r="U3">
        <f>T3</f>
        <v>1</v>
      </c>
      <c r="V3" s="19" t="str">
        <f t="shared" ref="V3:V17" ca="1" si="0">IF(P3&lt;B$4,"",IF(P3&lt;B$5,Q3*OFFSET(U3,-B$4,0,1,1),""))</f>
        <v/>
      </c>
      <c r="Y3" s="6">
        <v>0</v>
      </c>
      <c r="Z3" t="e" cm="1">
        <f t="array" aca="1" ref="Z3" ca="1">MMsKPn(B$2,B$3,B$4,B$5,Y3)</f>
        <v>#NAME?</v>
      </c>
      <c r="AA3" t="e" cm="1">
        <f t="array" aca="1" ref="AA3" ca="1">MMsKPn(B$2,B$3,B$4,B$5,Y3,TRUE)</f>
        <v>#NAME?</v>
      </c>
    </row>
    <row r="4" spans="1:27" x14ac:dyDescent="0.35">
      <c r="A4" t="s">
        <v>31</v>
      </c>
      <c r="B4" s="18">
        <v>3</v>
      </c>
      <c r="D4" t="s">
        <v>32</v>
      </c>
      <c r="F4" t="s">
        <v>15</v>
      </c>
      <c r="G4" s="12">
        <f ca="1">G2/G7</f>
        <v>2.5289055711016688E-2</v>
      </c>
      <c r="I4" t="s">
        <v>11</v>
      </c>
      <c r="K4" t="e" cm="1">
        <f t="array" aca="1" ref="K4" ca="1">FTEXT(G4)</f>
        <v>#NAME?</v>
      </c>
      <c r="M4">
        <f>M3+1</f>
        <v>1</v>
      </c>
      <c r="N4" s="21">
        <f t="shared" ref="N4:N15" si="1">B$6^M4/FACT(M4)</f>
        <v>0.625</v>
      </c>
      <c r="P4" s="6">
        <f>P3+1</f>
        <v>1</v>
      </c>
      <c r="Q4">
        <f ca="1">IF(P4&gt;B$5,0,N$16*B$6^P4/IF(P4&lt;B$4,FACT(P4),FACT(B$4)*B$4^(P4-B$4)))</f>
        <v>0.33391915782709447</v>
      </c>
      <c r="R4">
        <f ca="1">R3+Q4</f>
        <v>0.86818981035044562</v>
      </c>
      <c r="T4">
        <f t="shared" ref="T4:T17" si="2">(B$3*B$4*T$20)^P4/FACT(P4)</f>
        <v>1.2</v>
      </c>
      <c r="U4">
        <f>U3+T4</f>
        <v>2.2000000000000002</v>
      </c>
      <c r="V4" s="19" t="str">
        <f t="shared" ca="1" si="0"/>
        <v/>
      </c>
      <c r="Y4" s="6">
        <f>Y3+1</f>
        <v>1</v>
      </c>
      <c r="Z4" t="e" cm="1">
        <f t="array" aca="1" ref="Z4" ca="1">MMsKPn(B$2,B$3,B$4,B$5,Y4)</f>
        <v>#NAME?</v>
      </c>
      <c r="AA4" t="e" cm="1">
        <f t="array" aca="1" ref="AA4" ca="1">MMsKPn(B$2,B$3,B$4,B$5,Y4,TRUE)</f>
        <v>#NAME?</v>
      </c>
    </row>
    <row r="5" spans="1:27" x14ac:dyDescent="0.35">
      <c r="A5" s="3" t="s">
        <v>21</v>
      </c>
      <c r="B5" s="5">
        <v>12</v>
      </c>
      <c r="D5" t="s">
        <v>22</v>
      </c>
      <c r="F5" t="s">
        <v>16</v>
      </c>
      <c r="G5" s="12">
        <f ca="1">G3/G7</f>
        <v>2.8905571101668664E-4</v>
      </c>
      <c r="I5" t="s">
        <v>10</v>
      </c>
      <c r="K5" t="e" cm="1">
        <f t="array" aca="1" ref="K5" ca="1">FTEXT(G5)</f>
        <v>#NAME?</v>
      </c>
      <c r="M5">
        <f t="shared" ref="M5:M15" si="3">M4+1</f>
        <v>2</v>
      </c>
      <c r="N5" s="21">
        <f t="shared" si="1"/>
        <v>0.1953125</v>
      </c>
      <c r="P5" s="6">
        <f t="shared" ref="P5:P13" si="4">P4+1</f>
        <v>2</v>
      </c>
      <c r="Q5">
        <f t="shared" ref="Q5:Q18" ca="1" si="5">IF(P5&gt;B$5,0,N$16*B$6^P5/IF(P5&lt;B$4,FACT(P5),FACT(B$4)*B$4^(P5-B$4)))</f>
        <v>0.10434973682096702</v>
      </c>
      <c r="R5">
        <f t="shared" ref="R5:R13" ca="1" si="6">R4+Q5</f>
        <v>0.97253954717141267</v>
      </c>
      <c r="T5">
        <f t="shared" si="2"/>
        <v>0.72</v>
      </c>
      <c r="U5">
        <f t="shared" ref="U5:U17" si="7">U4+T5</f>
        <v>2.92</v>
      </c>
      <c r="V5" s="19" t="str">
        <f t="shared" ca="1" si="0"/>
        <v/>
      </c>
      <c r="Y5" s="6">
        <f t="shared" ref="Y5:Y13" si="8">Y4+1</f>
        <v>2</v>
      </c>
      <c r="Z5" t="e" cm="1">
        <f t="array" aca="1" ref="Z5" ca="1">MMsKPn(B$2,B$3,B$4,B$5,Y5)</f>
        <v>#NAME?</v>
      </c>
      <c r="AA5" t="e" cm="1">
        <f t="array" aca="1" ref="AA5" ca="1">MMsKPn(B$2,B$3,B$4,B$5,Y5,TRUE)</f>
        <v>#NAME?</v>
      </c>
    </row>
    <row r="6" spans="1:27" x14ac:dyDescent="0.35">
      <c r="A6" s="3" t="s">
        <v>29</v>
      </c>
      <c r="B6" s="14">
        <f>B2/B3</f>
        <v>0.625</v>
      </c>
      <c r="D6" t="s">
        <v>30</v>
      </c>
      <c r="F6" t="s">
        <v>12</v>
      </c>
      <c r="G6" s="12">
        <f>B6/B4</f>
        <v>0.20833333333333334</v>
      </c>
      <c r="I6" t="s">
        <v>7</v>
      </c>
      <c r="K6" t="e" cm="1">
        <f t="array" aca="1" ref="K6" ca="1">FTEXT(G6)</f>
        <v>#NAME?</v>
      </c>
      <c r="M6">
        <f t="shared" si="3"/>
        <v>3</v>
      </c>
      <c r="N6" s="21">
        <f t="shared" si="1"/>
        <v>4.0690104166666664E-2</v>
      </c>
      <c r="P6" s="6">
        <f t="shared" si="4"/>
        <v>3</v>
      </c>
      <c r="Q6">
        <f t="shared" ca="1" si="5"/>
        <v>2.1739528504368128E-2</v>
      </c>
      <c r="R6">
        <f t="shared" ca="1" si="6"/>
        <v>0.99427907567578078</v>
      </c>
      <c r="T6">
        <f t="shared" si="2"/>
        <v>0.28799999999999998</v>
      </c>
      <c r="U6">
        <f t="shared" si="7"/>
        <v>3.2079999999999997</v>
      </c>
      <c r="V6" s="19">
        <f t="shared" ca="1" si="0"/>
        <v>2.1739528504368128E-2</v>
      </c>
      <c r="Y6" s="6">
        <f t="shared" si="8"/>
        <v>3</v>
      </c>
      <c r="Z6" t="e" cm="1">
        <f t="array" aca="1" ref="Z6" ca="1">MMsKPn(B$2,B$3,B$4,B$5,Y6)</f>
        <v>#NAME?</v>
      </c>
      <c r="AA6" t="e" cm="1">
        <f t="array" aca="1" ref="AA6" ca="1">MMsKPn(B$2,B$3,B$4,B$5,Y6,TRUE)</f>
        <v>#NAME?</v>
      </c>
    </row>
    <row r="7" spans="1:27" x14ac:dyDescent="0.35">
      <c r="F7" s="3" t="s">
        <v>23</v>
      </c>
      <c r="G7" s="13">
        <f ca="1">B2*(1-OFFSET(Q3,B5,0,1,1))</f>
        <v>24.999999598191618</v>
      </c>
      <c r="I7" t="s">
        <v>24</v>
      </c>
      <c r="K7" t="e" cm="1">
        <f t="array" aca="1" ref="K7" ca="1">FTEXT(G7)</f>
        <v>#NAME?</v>
      </c>
      <c r="M7">
        <f t="shared" si="3"/>
        <v>4</v>
      </c>
      <c r="N7" s="21">
        <f t="shared" si="1"/>
        <v>6.357828776041667E-3</v>
      </c>
      <c r="P7" s="6">
        <f t="shared" si="4"/>
        <v>4</v>
      </c>
      <c r="Q7">
        <f t="shared" ca="1" si="5"/>
        <v>4.5290684384100268E-3</v>
      </c>
      <c r="R7">
        <f t="shared" ca="1" si="6"/>
        <v>0.99880814411419083</v>
      </c>
      <c r="T7">
        <f t="shared" si="2"/>
        <v>8.6399999999999991E-2</v>
      </c>
      <c r="U7">
        <f t="shared" si="7"/>
        <v>3.2943999999999996</v>
      </c>
      <c r="V7" s="19">
        <f t="shared" ca="1" si="0"/>
        <v>9.9639505645020606E-3</v>
      </c>
      <c r="Y7" s="6">
        <f t="shared" si="8"/>
        <v>4</v>
      </c>
      <c r="Z7" t="e" cm="1">
        <f t="array" aca="1" ref="Z7" ca="1">MMsKPn(B$2,B$3,B$4,B$5,Y7)</f>
        <v>#NAME?</v>
      </c>
      <c r="AA7" t="e" cm="1">
        <f t="array" aca="1" ref="AA7" ca="1">MMsKPn(B$2,B$3,B$4,B$5,Y7,TRUE)</f>
        <v>#NAME?</v>
      </c>
    </row>
    <row r="8" spans="1:27" x14ac:dyDescent="0.35">
      <c r="M8">
        <f t="shared" si="3"/>
        <v>5</v>
      </c>
      <c r="N8" s="21">
        <f t="shared" si="1"/>
        <v>7.9472859700520837E-4</v>
      </c>
      <c r="P8" s="6">
        <f t="shared" si="4"/>
        <v>5</v>
      </c>
      <c r="Q8">
        <f t="shared" ca="1" si="5"/>
        <v>9.4355592466875563E-4</v>
      </c>
      <c r="R8">
        <f t="shared" ca="1" si="6"/>
        <v>0.9997517000388596</v>
      </c>
      <c r="T8">
        <f t="shared" si="2"/>
        <v>2.0735999999999997E-2</v>
      </c>
      <c r="U8">
        <f t="shared" si="7"/>
        <v>3.3151359999999994</v>
      </c>
      <c r="V8" s="19">
        <f t="shared" ca="1" si="0"/>
        <v>2.7551833000327665E-3</v>
      </c>
      <c r="Y8" s="6">
        <f t="shared" si="8"/>
        <v>5</v>
      </c>
      <c r="Z8" t="e" cm="1">
        <f t="array" aca="1" ref="Z8" ca="1">MMsKPn(B$2,B$3,B$4,B$5,Y8)</f>
        <v>#NAME?</v>
      </c>
      <c r="AA8" t="e" cm="1">
        <f t="array" aca="1" ref="AA8" ca="1">MMsKPn(B$2,B$3,B$4,B$5,Y8,TRUE)</f>
        <v>#NAME?</v>
      </c>
    </row>
    <row r="9" spans="1:27" x14ac:dyDescent="0.35">
      <c r="M9">
        <f t="shared" si="3"/>
        <v>6</v>
      </c>
      <c r="N9" s="21">
        <f t="shared" si="1"/>
        <v>8.2784228854709203E-5</v>
      </c>
      <c r="P9" s="6">
        <f t="shared" si="4"/>
        <v>6</v>
      </c>
      <c r="Q9">
        <f t="shared" ca="1" si="5"/>
        <v>1.9657415097265742E-4</v>
      </c>
      <c r="R9">
        <f t="shared" ca="1" si="6"/>
        <v>0.99994827418983223</v>
      </c>
      <c r="T9">
        <f t="shared" si="2"/>
        <v>4.1471999999999993E-3</v>
      </c>
      <c r="U9">
        <f t="shared" si="7"/>
        <v>3.3192831999999992</v>
      </c>
      <c r="V9" s="19">
        <f t="shared" ca="1" si="0"/>
        <v>6.3060987632028497E-4</v>
      </c>
      <c r="Y9" s="6">
        <f t="shared" si="8"/>
        <v>6</v>
      </c>
      <c r="Z9" t="e" cm="1">
        <f t="array" aca="1" ref="Z9" ca="1">MMsKPn(B$2,B$3,B$4,B$5,Y9)</f>
        <v>#NAME?</v>
      </c>
      <c r="AA9" t="e" cm="1">
        <f t="array" aca="1" ref="AA9" ca="1">MMsKPn(B$2,B$3,B$4,B$5,Y9,TRUE)</f>
        <v>#NAME?</v>
      </c>
    </row>
    <row r="10" spans="1:27" x14ac:dyDescent="0.35">
      <c r="F10" t="e" cm="1">
        <f t="array" aca="1" ref="F10" ca="1">MMsK(B2,B3,B4,B5,TRUE)</f>
        <v>#NAME?</v>
      </c>
      <c r="G10" s="11"/>
      <c r="I10" t="e" cm="1">
        <f t="array" aca="1" ref="I10" ca="1">FTEXT(F10)</f>
        <v>#NAME?</v>
      </c>
      <c r="K10" s="19"/>
      <c r="M10">
        <f t="shared" si="3"/>
        <v>7</v>
      </c>
      <c r="N10" s="21">
        <f t="shared" si="1"/>
        <v>7.39144900488475E-6</v>
      </c>
      <c r="P10" s="6">
        <f t="shared" si="4"/>
        <v>7</v>
      </c>
      <c r="Q10">
        <f t="shared" ca="1" si="5"/>
        <v>4.0952948119303632E-5</v>
      </c>
      <c r="R10">
        <f t="shared" ca="1" si="6"/>
        <v>0.99998922713795158</v>
      </c>
      <c r="T10">
        <f t="shared" si="2"/>
        <v>7.1094857142857133E-4</v>
      </c>
      <c r="U10">
        <f t="shared" si="7"/>
        <v>3.3199941485714279</v>
      </c>
      <c r="V10" s="19">
        <f t="shared" ca="1" si="0"/>
        <v>1.3491539228423387E-4</v>
      </c>
      <c r="Y10" s="6">
        <f t="shared" si="8"/>
        <v>7</v>
      </c>
      <c r="Z10" t="e" cm="1">
        <f t="array" aca="1" ref="Z10" ca="1">MMsKPn(B$2,B$3,B$4,B$5,Y10)</f>
        <v>#NAME?</v>
      </c>
      <c r="AA10" t="e" cm="1">
        <f t="array" aca="1" ref="AA10" ca="1">MMsKPn(B$2,B$3,B$4,B$5,Y10,TRUE)</f>
        <v>#NAME?</v>
      </c>
    </row>
    <row r="11" spans="1:27" x14ac:dyDescent="0.35">
      <c r="G11" s="12"/>
      <c r="M11">
        <f t="shared" si="3"/>
        <v>8</v>
      </c>
      <c r="N11" s="21">
        <f t="shared" si="1"/>
        <v>5.774569535066211E-7</v>
      </c>
      <c r="P11" s="6">
        <f t="shared" si="4"/>
        <v>8</v>
      </c>
      <c r="Q11">
        <f t="shared" ca="1" si="5"/>
        <v>8.53186419152159E-6</v>
      </c>
      <c r="R11">
        <f t="shared" ca="1" si="6"/>
        <v>0.99999775900214305</v>
      </c>
      <c r="T11">
        <f t="shared" si="2"/>
        <v>1.066422857142857E-4</v>
      </c>
      <c r="U11">
        <f t="shared" si="7"/>
        <v>3.320100790857142</v>
      </c>
      <c r="V11" s="19">
        <f t="shared" ca="1" si="0"/>
        <v>2.8284290128424112E-5</v>
      </c>
      <c r="Y11" s="6">
        <f t="shared" si="8"/>
        <v>8</v>
      </c>
      <c r="Z11" t="e" cm="1">
        <f t="array" aca="1" ref="Z11" ca="1">MMsKPn(B$2,B$3,B$4,B$5,Y11)</f>
        <v>#NAME?</v>
      </c>
      <c r="AA11" t="e" cm="1">
        <f t="array" aca="1" ref="AA11" ca="1">MMsKPn(B$2,B$3,B$4,B$5,Y11,TRUE)</f>
        <v>#NAME?</v>
      </c>
    </row>
    <row r="12" spans="1:27" x14ac:dyDescent="0.35">
      <c r="G12" s="12"/>
      <c r="M12">
        <f t="shared" si="3"/>
        <v>9</v>
      </c>
      <c r="N12" s="21">
        <f t="shared" si="1"/>
        <v>4.0101177326848689E-8</v>
      </c>
      <c r="P12" s="6">
        <f t="shared" si="4"/>
        <v>9</v>
      </c>
      <c r="Q12">
        <f t="shared" ca="1" si="5"/>
        <v>1.7774717065669977E-6</v>
      </c>
      <c r="R12">
        <f t="shared" ca="1" si="6"/>
        <v>0.99999953647384965</v>
      </c>
      <c r="T12">
        <f t="shared" si="2"/>
        <v>1.4218971428571427E-5</v>
      </c>
      <c r="U12">
        <f t="shared" si="7"/>
        <v>3.3201150098285708</v>
      </c>
      <c r="V12" s="19">
        <f t="shared" ca="1" si="0"/>
        <v>5.8999319740831636E-6</v>
      </c>
      <c r="Y12" s="6">
        <f t="shared" si="8"/>
        <v>9</v>
      </c>
      <c r="Z12" t="e" cm="1">
        <f t="array" aca="1" ref="Z12" ca="1">MMsKPn(B$2,B$3,B$4,B$5,Y12)</f>
        <v>#NAME?</v>
      </c>
      <c r="AA12" t="e" cm="1">
        <f t="array" aca="1" ref="AA12" ca="1">MMsKPn(B$2,B$3,B$4,B$5,Y12,TRUE)</f>
        <v>#NAME?</v>
      </c>
    </row>
    <row r="13" spans="1:27" x14ac:dyDescent="0.35">
      <c r="G13" s="12"/>
      <c r="M13">
        <f t="shared" si="3"/>
        <v>10</v>
      </c>
      <c r="N13" s="21">
        <f t="shared" si="1"/>
        <v>2.5063235829280431E-9</v>
      </c>
      <c r="P13" s="6">
        <f t="shared" si="4"/>
        <v>10</v>
      </c>
      <c r="Q13">
        <f t="shared" ca="1" si="5"/>
        <v>3.7030660553479125E-7</v>
      </c>
      <c r="R13">
        <f t="shared" ca="1" si="6"/>
        <v>0.99999990678045514</v>
      </c>
      <c r="T13">
        <f t="shared" si="2"/>
        <v>1.7062765714285713E-6</v>
      </c>
      <c r="U13">
        <f t="shared" si="7"/>
        <v>3.3201167161051424</v>
      </c>
      <c r="V13" s="19">
        <f t="shared" ca="1" si="0"/>
        <v>1.229415763552855E-6</v>
      </c>
      <c r="Y13" s="6">
        <f t="shared" si="8"/>
        <v>10</v>
      </c>
      <c r="Z13" t="e" cm="1">
        <f t="array" aca="1" ref="Z13" ca="1">MMsKPn(B$2,B$3,B$4,B$5,Y13)</f>
        <v>#NAME?</v>
      </c>
      <c r="AA13" t="e" cm="1">
        <f t="array" aca="1" ref="AA13" ca="1">MMsKPn(B$2,B$3,B$4,B$5,Y13,TRUE)</f>
        <v>#NAME?</v>
      </c>
    </row>
    <row r="14" spans="1:27" x14ac:dyDescent="0.35">
      <c r="G14" s="12"/>
      <c r="M14">
        <f t="shared" si="3"/>
        <v>11</v>
      </c>
      <c r="N14" s="21">
        <f t="shared" si="1"/>
        <v>1.4240474903000245E-10</v>
      </c>
      <c r="P14" s="6">
        <f>P13+1</f>
        <v>11</v>
      </c>
      <c r="Q14">
        <f t="shared" ca="1" si="5"/>
        <v>7.7147209486414837E-8</v>
      </c>
      <c r="R14">
        <f ca="1">R13+Q14</f>
        <v>0.99999998392766465</v>
      </c>
      <c r="T14">
        <f t="shared" si="2"/>
        <v>1.8613926233766229E-7</v>
      </c>
      <c r="U14">
        <f t="shared" si="7"/>
        <v>3.3201169022444046</v>
      </c>
      <c r="V14" s="19">
        <f ca="1">IF(P14&lt;B$4,"",IF(P14&lt;B$5,Q14*OFFSET(U14,-B$4,0,1,1),""))</f>
        <v>2.561365112282675E-7</v>
      </c>
      <c r="Y14" s="6">
        <f>Y13+1</f>
        <v>11</v>
      </c>
      <c r="Z14" t="e" cm="1">
        <f t="array" aca="1" ref="Z14" ca="1">MMsKPn(B$2,B$3,B$4,B$5,Y14)</f>
        <v>#NAME?</v>
      </c>
      <c r="AA14" t="e" cm="1">
        <f t="array" aca="1" ref="AA14" ca="1">MMsKPn(B$2,B$3,B$4,B$5,Y14,TRUE)</f>
        <v>#NAME?</v>
      </c>
    </row>
    <row r="15" spans="1:27" x14ac:dyDescent="0.35">
      <c r="G15" s="13"/>
      <c r="M15" s="9">
        <f t="shared" si="3"/>
        <v>12</v>
      </c>
      <c r="N15" s="22">
        <f t="shared" si="1"/>
        <v>7.4169140119792935E-12</v>
      </c>
      <c r="P15" s="6">
        <f>P14+1</f>
        <v>12</v>
      </c>
      <c r="Q15">
        <f t="shared" ca="1" si="5"/>
        <v>1.6072335309669757E-8</v>
      </c>
      <c r="R15">
        <f ca="1">R14+Q15</f>
        <v>1</v>
      </c>
      <c r="T15">
        <f t="shared" si="2"/>
        <v>1.8613926233766231E-8</v>
      </c>
      <c r="U15">
        <f t="shared" si="7"/>
        <v>3.320116920858331</v>
      </c>
      <c r="V15" s="19" t="str">
        <f t="shared" ca="1" si="0"/>
        <v/>
      </c>
      <c r="Y15" s="6">
        <f>Y14+1</f>
        <v>12</v>
      </c>
      <c r="Z15" t="e" cm="1">
        <f t="array" aca="1" ref="Z15" ca="1">MMsKPn(B$2,B$3,B$4,B$5,Y15)</f>
        <v>#NAME?</v>
      </c>
      <c r="AA15" t="e" cm="1">
        <f t="array" aca="1" ref="AA15" ca="1">MMsKPn(B$2,B$3,B$4,B$5,Y15,TRUE)</f>
        <v>#NAME?</v>
      </c>
    </row>
    <row r="16" spans="1:27" x14ac:dyDescent="0.35">
      <c r="M16" s="16" t="s">
        <v>35</v>
      </c>
      <c r="N16" s="19">
        <f ca="1">1/(SUM(OFFSET(N3,0,0,B4,1))+B6^B4/FACT(B4)*IF(G6=1,B5-B4+1,(1-G6^(B5-B4+1))/(1-G6)))</f>
        <v>0.53427065252335115</v>
      </c>
      <c r="P16" s="6">
        <f t="shared" ref="P16:P18" si="9">P15+1</f>
        <v>13</v>
      </c>
      <c r="Q16">
        <f t="shared" si="5"/>
        <v>0</v>
      </c>
      <c r="R16">
        <f t="shared" ref="R16:R18" ca="1" si="10">R15+Q16</f>
        <v>1</v>
      </c>
      <c r="T16">
        <f t="shared" si="2"/>
        <v>1.718208575424575E-9</v>
      </c>
      <c r="U16">
        <f t="shared" si="7"/>
        <v>3.3201169225765397</v>
      </c>
      <c r="V16" s="19" t="str">
        <f t="shared" ca="1" si="0"/>
        <v/>
      </c>
      <c r="Y16" s="6">
        <f t="shared" ref="Y16:Y18" si="11">Y15+1</f>
        <v>13</v>
      </c>
      <c r="Z16" t="e" cm="1">
        <f t="array" aca="1" ref="Z16" ca="1">MMsKPn(B$2,B$3,B$4,B$5,Y16)</f>
        <v>#NAME?</v>
      </c>
      <c r="AA16" t="e" cm="1">
        <f t="array" aca="1" ref="AA16" ca="1">MMsKPn(B$2,B$3,B$4,B$5,Y16,TRUE)</f>
        <v>#NAME?</v>
      </c>
    </row>
    <row r="17" spans="7:27" x14ac:dyDescent="0.35">
      <c r="M17" s="16"/>
      <c r="P17" s="6">
        <f t="shared" si="9"/>
        <v>14</v>
      </c>
      <c r="Q17">
        <f t="shared" si="5"/>
        <v>0</v>
      </c>
      <c r="R17">
        <f t="shared" ca="1" si="10"/>
        <v>1</v>
      </c>
      <c r="T17" s="9">
        <f t="shared" si="2"/>
        <v>1.4727502075067786E-10</v>
      </c>
      <c r="U17" s="9">
        <f t="shared" si="7"/>
        <v>3.3201169227238148</v>
      </c>
      <c r="V17" s="20" t="str">
        <f t="shared" ca="1" si="0"/>
        <v/>
      </c>
      <c r="Y17" s="6">
        <f t="shared" si="11"/>
        <v>14</v>
      </c>
      <c r="Z17" t="e" cm="1">
        <f t="array" aca="1" ref="Z17" ca="1">MMsKPn(B$2,B$3,B$4,B$5,Y17)</f>
        <v>#NAME?</v>
      </c>
      <c r="AA17" t="e" cm="1">
        <f t="array" aca="1" ref="AA17" ca="1">MMsKPn(B$2,B$3,B$4,B$5,Y17,TRUE)</f>
        <v>#NAME?</v>
      </c>
    </row>
    <row r="18" spans="7:27" x14ac:dyDescent="0.35">
      <c r="N18" s="19"/>
      <c r="P18" s="8">
        <f t="shared" si="9"/>
        <v>15</v>
      </c>
      <c r="Q18" s="9">
        <f t="shared" si="5"/>
        <v>0</v>
      </c>
      <c r="R18" s="9">
        <f t="shared" ca="1" si="10"/>
        <v>1</v>
      </c>
      <c r="V18">
        <f ca="1">SUM(V4:V17)</f>
        <v>3.5259857411884761E-2</v>
      </c>
      <c r="Y18" s="8">
        <f t="shared" si="11"/>
        <v>15</v>
      </c>
      <c r="Z18" s="9" t="e" cm="1">
        <f t="array" aca="1" ref="Z18" ca="1">MMsKPn(B$2,B$3,B$4,B$5,Y18)</f>
        <v>#NAME?</v>
      </c>
      <c r="AA18" s="9" t="e" cm="1">
        <f t="array" aca="1" ref="AA18" ca="1">MMsKPn(B$2,B$3,B$4,B$5,Y18,TRUE)</f>
        <v>#NAME?</v>
      </c>
    </row>
    <row r="20" spans="7:27" x14ac:dyDescent="0.35">
      <c r="S20" s="16" t="s">
        <v>20</v>
      </c>
      <c r="T20" s="17">
        <v>0.01</v>
      </c>
      <c r="V20" t="s">
        <v>27</v>
      </c>
      <c r="W20" s="14">
        <f ca="1">V18*EXP(-B3*B4*T20)/(1-OFFSET(Q3,B5,0,1,1))</f>
        <v>1.0620065135998497E-2</v>
      </c>
    </row>
    <row r="22" spans="7:27" x14ac:dyDescent="0.35">
      <c r="W22" s="14" t="e" cm="1">
        <f t="array" aca="1" ref="W22" ca="1">MMsKWq(B2,B3,B4,B5,T20)</f>
        <v>#NAME?</v>
      </c>
    </row>
    <row r="23" spans="7:27" x14ac:dyDescent="0.35">
      <c r="G23" t="s">
        <v>37</v>
      </c>
      <c r="I23" t="e" cm="1">
        <f t="array" aca="1" ref="I23" ca="1">FTEXT(G3)</f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6266D-ACBB-45C6-88E6-E319D451E702}">
  <sheetPr codeName="Sheet4"/>
  <dimension ref="A1:AA23"/>
  <sheetViews>
    <sheetView zoomScaleNormal="100" workbookViewId="0"/>
  </sheetViews>
  <sheetFormatPr defaultRowHeight="14.5" x14ac:dyDescent="0.35"/>
  <cols>
    <col min="1" max="1" width="5.1796875" customWidth="1"/>
    <col min="2" max="2" width="8.1796875" customWidth="1"/>
    <col min="3" max="3" width="3.36328125" customWidth="1"/>
    <col min="4" max="4" width="17.26953125" bestFit="1" customWidth="1"/>
    <col min="5" max="5" width="4.6328125" customWidth="1"/>
    <col min="6" max="6" width="7.1796875" customWidth="1"/>
    <col min="7" max="7" width="8.1796875" customWidth="1"/>
    <col min="8" max="8" width="3.26953125" customWidth="1"/>
    <col min="9" max="9" width="30.6328125" customWidth="1"/>
    <col min="10" max="10" width="3" customWidth="1"/>
    <col min="11" max="11" width="28.1796875" customWidth="1"/>
    <col min="12" max="13" width="4.6328125" customWidth="1"/>
    <col min="14" max="14" width="8.7265625" customWidth="1"/>
    <col min="15" max="15" width="4.6328125" customWidth="1"/>
    <col min="16" max="16" width="4.26953125" customWidth="1"/>
    <col min="19" max="19" width="6.36328125" customWidth="1"/>
    <col min="25" max="25" width="4.54296875" customWidth="1"/>
    <col min="26" max="26" width="8.6328125" customWidth="1"/>
  </cols>
  <sheetData>
    <row r="1" spans="1:27" x14ac:dyDescent="0.35">
      <c r="V1" s="15" t="s">
        <v>28</v>
      </c>
    </row>
    <row r="2" spans="1:27" x14ac:dyDescent="0.35">
      <c r="A2" s="3" t="s">
        <v>3</v>
      </c>
      <c r="B2" s="4">
        <v>45</v>
      </c>
      <c r="D2" t="s">
        <v>5</v>
      </c>
      <c r="F2" t="s">
        <v>13</v>
      </c>
      <c r="G2" s="11">
        <f ca="1">G3+B6*(1-OFFSET(Q3,B5,0,1,1))</f>
        <v>6.5327102803738315</v>
      </c>
      <c r="I2" t="s">
        <v>8</v>
      </c>
      <c r="K2" t="e" cm="1">
        <f t="array" aca="1" ref="K2" ca="1">FTEXT(G2)</f>
        <v>#NAME?</v>
      </c>
      <c r="M2" s="7" t="s">
        <v>17</v>
      </c>
      <c r="N2" s="7" t="s">
        <v>34</v>
      </c>
      <c r="P2" s="7" t="s">
        <v>17</v>
      </c>
      <c r="Q2" s="7" t="s">
        <v>18</v>
      </c>
      <c r="R2" s="7" t="s">
        <v>19</v>
      </c>
      <c r="T2" s="7" t="s">
        <v>36</v>
      </c>
      <c r="U2" s="7" t="s">
        <v>25</v>
      </c>
      <c r="V2" s="7" t="s">
        <v>26</v>
      </c>
      <c r="Y2" s="7" t="s">
        <v>17</v>
      </c>
      <c r="Z2" s="7" t="s">
        <v>18</v>
      </c>
      <c r="AA2" s="7" t="s">
        <v>19</v>
      </c>
    </row>
    <row r="3" spans="1:27" x14ac:dyDescent="0.35">
      <c r="A3" s="3" t="s">
        <v>4</v>
      </c>
      <c r="B3" s="10">
        <v>15</v>
      </c>
      <c r="D3" t="s">
        <v>6</v>
      </c>
      <c r="F3" t="s">
        <v>14</v>
      </c>
      <c r="G3" s="12">
        <f ca="1">N16*B6^B4/FACT(B4)*IF(G6=1,(B5-B4)*(B5-B4+1)/2,G6*(1-G6^(B5-B4+1)-(B5-B4+1)*G6^(B5-B4)*(1-G6))/(1-G6)^2)</f>
        <v>3.7850467289719623</v>
      </c>
      <c r="I3" t="s">
        <v>9</v>
      </c>
      <c r="K3" t="s">
        <v>38</v>
      </c>
      <c r="M3">
        <v>0</v>
      </c>
      <c r="N3" s="21">
        <f>B$6^M3/FACT(M3)</f>
        <v>1</v>
      </c>
      <c r="P3" s="6">
        <v>0</v>
      </c>
      <c r="Q3">
        <f ca="1">N16</f>
        <v>1.8691588785046728E-2</v>
      </c>
      <c r="R3">
        <f ca="1">Q3</f>
        <v>1.8691588785046728E-2</v>
      </c>
      <c r="T3">
        <f>(B$3*B$4*T$20)^P3/FACT(P3)</f>
        <v>1</v>
      </c>
      <c r="U3">
        <f>T3</f>
        <v>1</v>
      </c>
      <c r="V3" s="19" t="str">
        <f ca="1">IF(P3&lt;B$4,"",IF(P3&lt;B$5,Q3*OFFSET(U3,-B$4,0,1,1),""))</f>
        <v/>
      </c>
      <c r="Y3" s="6">
        <v>0</v>
      </c>
      <c r="Z3" t="e" cm="1">
        <f t="array" aca="1" ref="Z3" ca="1">MMsKPn(B$2,B$3,B$4,B$5,Y3)</f>
        <v>#NAME?</v>
      </c>
      <c r="AA3" t="e" cm="1">
        <f t="array" aca="1" ref="AA3" ca="1">MMsKPn(B$2,B$3,B$4,B$5,Y3,TRUE)</f>
        <v>#NAME?</v>
      </c>
    </row>
    <row r="4" spans="1:27" x14ac:dyDescent="0.35">
      <c r="A4" t="s">
        <v>31</v>
      </c>
      <c r="B4" s="18">
        <v>3</v>
      </c>
      <c r="D4" t="s">
        <v>32</v>
      </c>
      <c r="F4" t="s">
        <v>15</v>
      </c>
      <c r="G4" s="12">
        <f ca="1">G2/G7</f>
        <v>0.15850340136054422</v>
      </c>
      <c r="I4" t="s">
        <v>39</v>
      </c>
      <c r="K4" t="e" cm="1">
        <f t="array" aca="1" ref="K4" ca="1">FTEXT(G4)</f>
        <v>#NAME?</v>
      </c>
      <c r="M4">
        <f>M3+1</f>
        <v>1</v>
      </c>
      <c r="N4" s="21">
        <f t="shared" ref="N4:N15" si="0">B$6^M4/FACT(M4)</f>
        <v>3</v>
      </c>
      <c r="P4" s="6">
        <f>P3+1</f>
        <v>1</v>
      </c>
      <c r="Q4">
        <f ca="1">IF(P4&gt;B$5,0,N$16*B$6^P4/IF(P4&lt;B$4,FACT(P4),FACT(B$4)*B$4^(P4-B$4)))</f>
        <v>5.6074766355140179E-2</v>
      </c>
      <c r="R4">
        <f ca="1">R3+Q4</f>
        <v>7.476635514018691E-2</v>
      </c>
      <c r="T4">
        <f t="shared" ref="T4:T17" si="1">(B$3*B$4*T$20)^P4/FACT(P4)</f>
        <v>9</v>
      </c>
      <c r="U4">
        <f>U3+T4</f>
        <v>10</v>
      </c>
      <c r="V4" s="19" t="str">
        <f ca="1">IF(P4&lt;B$4,"",IF(P4&lt;B$5,Q4*OFFSET(U4,-B$4,0,1,1),""))</f>
        <v/>
      </c>
      <c r="Y4" s="6">
        <f>Y3+1</f>
        <v>1</v>
      </c>
      <c r="Z4" t="e" cm="1">
        <f t="array" aca="1" ref="Z4" ca="1">MMsKPn(B$2,B$3,B$4,B$5,Y4)</f>
        <v>#NAME?</v>
      </c>
      <c r="AA4" t="e" cm="1">
        <f t="array" aca="1" ref="AA4" ca="1">MMsKPn(B$2,B$3,B$4,B$5,Y4,TRUE)</f>
        <v>#NAME?</v>
      </c>
    </row>
    <row r="5" spans="1:27" x14ac:dyDescent="0.35">
      <c r="A5" s="3" t="s">
        <v>21</v>
      </c>
      <c r="B5" s="5">
        <v>12</v>
      </c>
      <c r="D5" t="s">
        <v>22</v>
      </c>
      <c r="F5" t="s">
        <v>16</v>
      </c>
      <c r="G5" s="12">
        <f ca="1">G3/G7</f>
        <v>9.1836734693877542E-2</v>
      </c>
      <c r="I5" t="s">
        <v>10</v>
      </c>
      <c r="K5" t="e" cm="1">
        <f t="array" aca="1" ref="K5" ca="1">FTEXT(G5)</f>
        <v>#NAME?</v>
      </c>
      <c r="M5">
        <f t="shared" ref="M5:M15" si="2">M4+1</f>
        <v>2</v>
      </c>
      <c r="N5" s="21">
        <f t="shared" si="0"/>
        <v>4.5</v>
      </c>
      <c r="P5" s="6">
        <f t="shared" ref="P5:P13" si="3">P4+1</f>
        <v>2</v>
      </c>
      <c r="Q5">
        <f t="shared" ref="Q5:Q18" ca="1" si="4">IF(P5&gt;B$5,0,N$16*B$6^P5/IF(P5&lt;B$4,FACT(P5),FACT(B$4)*B$4^(P5-B$4)))</f>
        <v>8.4112149532710276E-2</v>
      </c>
      <c r="R5">
        <f t="shared" ref="R5:R13" ca="1" si="5">R4+Q5</f>
        <v>0.15887850467289719</v>
      </c>
      <c r="T5">
        <f t="shared" si="1"/>
        <v>40.5</v>
      </c>
      <c r="U5">
        <f t="shared" ref="U5:U17" si="6">U4+T5</f>
        <v>50.5</v>
      </c>
      <c r="V5" s="19" t="str">
        <f t="shared" ref="V5:V17" ca="1" si="7">IF(P5&lt;B$4,"",IF(P5&lt;B$5,Q5*OFFSET(U5,-B$4,0,1,1),""))</f>
        <v/>
      </c>
      <c r="Y5" s="6">
        <f t="shared" ref="Y5:Y13" si="8">Y4+1</f>
        <v>2</v>
      </c>
      <c r="Z5" t="e" cm="1">
        <f t="array" aca="1" ref="Z5" ca="1">MMsKPn(B$2,B$3,B$4,B$5,Y5)</f>
        <v>#NAME?</v>
      </c>
      <c r="AA5" t="e" cm="1">
        <f t="array" aca="1" ref="AA5" ca="1">MMsKPn(B$2,B$3,B$4,B$5,Y5,TRUE)</f>
        <v>#NAME?</v>
      </c>
    </row>
    <row r="6" spans="1:27" x14ac:dyDescent="0.35">
      <c r="A6" s="3" t="s">
        <v>29</v>
      </c>
      <c r="B6" s="14">
        <f>B2/B3</f>
        <v>3</v>
      </c>
      <c r="D6" s="3" t="s">
        <v>40</v>
      </c>
      <c r="F6" t="s">
        <v>12</v>
      </c>
      <c r="G6" s="12">
        <f>B6/B4</f>
        <v>1</v>
      </c>
      <c r="I6" t="s">
        <v>7</v>
      </c>
      <c r="K6" t="e" cm="1">
        <f t="array" aca="1" ref="K6" ca="1">FTEXT(G6)</f>
        <v>#NAME?</v>
      </c>
      <c r="M6">
        <f t="shared" si="2"/>
        <v>3</v>
      </c>
      <c r="N6" s="21">
        <f t="shared" si="0"/>
        <v>4.5</v>
      </c>
      <c r="P6" s="6">
        <f t="shared" si="3"/>
        <v>3</v>
      </c>
      <c r="Q6">
        <f t="shared" ca="1" si="4"/>
        <v>8.4112149532710276E-2</v>
      </c>
      <c r="R6">
        <f t="shared" ca="1" si="5"/>
        <v>0.24299065420560745</v>
      </c>
      <c r="T6">
        <f t="shared" si="1"/>
        <v>121.5</v>
      </c>
      <c r="U6">
        <f t="shared" si="6"/>
        <v>172</v>
      </c>
      <c r="V6" s="19">
        <f t="shared" ca="1" si="7"/>
        <v>8.4112149532710276E-2</v>
      </c>
      <c r="Y6" s="6">
        <f t="shared" si="8"/>
        <v>3</v>
      </c>
      <c r="Z6" t="e" cm="1">
        <f t="array" aca="1" ref="Z6" ca="1">MMsKPn(B$2,B$3,B$4,B$5,Y6)</f>
        <v>#NAME?</v>
      </c>
      <c r="AA6" t="e" cm="1">
        <f t="array" aca="1" ref="AA6" ca="1">MMsKPn(B$2,B$3,B$4,B$5,Y6,TRUE)</f>
        <v>#NAME?</v>
      </c>
    </row>
    <row r="7" spans="1:27" x14ac:dyDescent="0.35">
      <c r="F7" s="3" t="s">
        <v>23</v>
      </c>
      <c r="G7" s="13">
        <f ca="1">B2*(1-OFFSET(Q3,B5,0,1,1))</f>
        <v>41.214953271028037</v>
      </c>
      <c r="I7" t="s">
        <v>24</v>
      </c>
      <c r="K7" t="e" cm="1">
        <f t="array" aca="1" ref="K7" ca="1">FTEXT(G7)</f>
        <v>#NAME?</v>
      </c>
      <c r="M7">
        <f t="shared" si="2"/>
        <v>4</v>
      </c>
      <c r="N7" s="21">
        <f t="shared" si="0"/>
        <v>3.375</v>
      </c>
      <c r="P7" s="6">
        <f t="shared" si="3"/>
        <v>4</v>
      </c>
      <c r="Q7">
        <f t="shared" ca="1" si="4"/>
        <v>8.4112149532710276E-2</v>
      </c>
      <c r="R7">
        <f t="shared" ca="1" si="5"/>
        <v>0.32710280373831774</v>
      </c>
      <c r="T7">
        <f t="shared" si="1"/>
        <v>273.375</v>
      </c>
      <c r="U7">
        <f t="shared" si="6"/>
        <v>445.375</v>
      </c>
      <c r="V7" s="19">
        <f t="shared" ca="1" si="7"/>
        <v>0.84112149532710279</v>
      </c>
      <c r="Y7" s="6">
        <f t="shared" si="8"/>
        <v>4</v>
      </c>
      <c r="Z7" t="e" cm="1">
        <f t="array" aca="1" ref="Z7" ca="1">MMsKPn(B$2,B$3,B$4,B$5,Y7)</f>
        <v>#NAME?</v>
      </c>
      <c r="AA7" t="e" cm="1">
        <f t="array" aca="1" ref="AA7" ca="1">MMsKPn(B$2,B$3,B$4,B$5,Y7,TRUE)</f>
        <v>#NAME?</v>
      </c>
    </row>
    <row r="8" spans="1:27" x14ac:dyDescent="0.35">
      <c r="M8">
        <f t="shared" si="2"/>
        <v>5</v>
      </c>
      <c r="N8" s="21">
        <f t="shared" si="0"/>
        <v>2.0249999999999999</v>
      </c>
      <c r="P8" s="6">
        <f t="shared" si="3"/>
        <v>5</v>
      </c>
      <c r="Q8">
        <f t="shared" ca="1" si="4"/>
        <v>8.4112149532710276E-2</v>
      </c>
      <c r="R8">
        <f t="shared" ca="1" si="5"/>
        <v>0.41121495327102803</v>
      </c>
      <c r="T8">
        <f t="shared" si="1"/>
        <v>492.07499999999999</v>
      </c>
      <c r="U8">
        <f t="shared" si="6"/>
        <v>937.45</v>
      </c>
      <c r="V8" s="19">
        <f t="shared" ca="1" si="7"/>
        <v>4.2476635514018692</v>
      </c>
      <c r="Y8" s="6">
        <f t="shared" si="8"/>
        <v>5</v>
      </c>
      <c r="Z8" t="e" cm="1">
        <f t="array" aca="1" ref="Z8" ca="1">MMsKPn(B$2,B$3,B$4,B$5,Y8)</f>
        <v>#NAME?</v>
      </c>
      <c r="AA8" t="e" cm="1">
        <f t="array" aca="1" ref="AA8" ca="1">MMsKPn(B$2,B$3,B$4,B$5,Y8,TRUE)</f>
        <v>#NAME?</v>
      </c>
    </row>
    <row r="9" spans="1:27" x14ac:dyDescent="0.35">
      <c r="M9">
        <f t="shared" si="2"/>
        <v>6</v>
      </c>
      <c r="N9" s="21">
        <f t="shared" si="0"/>
        <v>1.0125</v>
      </c>
      <c r="P9" s="6">
        <f t="shared" si="3"/>
        <v>6</v>
      </c>
      <c r="Q9">
        <f t="shared" ca="1" si="4"/>
        <v>8.4112149532710276E-2</v>
      </c>
      <c r="R9">
        <f t="shared" ca="1" si="5"/>
        <v>0.49532710280373832</v>
      </c>
      <c r="T9">
        <f t="shared" si="1"/>
        <v>738.11249999999995</v>
      </c>
      <c r="U9">
        <f t="shared" si="6"/>
        <v>1675.5625</v>
      </c>
      <c r="V9" s="19">
        <f t="shared" ca="1" si="7"/>
        <v>14.467289719626168</v>
      </c>
      <c r="Y9" s="6">
        <f t="shared" si="8"/>
        <v>6</v>
      </c>
      <c r="Z9" t="e" cm="1">
        <f t="array" aca="1" ref="Z9" ca="1">MMsKPn(B$2,B$3,B$4,B$5,Y9)</f>
        <v>#NAME?</v>
      </c>
      <c r="AA9" t="e" cm="1">
        <f t="array" aca="1" ref="AA9" ca="1">MMsKPn(B$2,B$3,B$4,B$5,Y9,TRUE)</f>
        <v>#NAME?</v>
      </c>
    </row>
    <row r="10" spans="1:27" x14ac:dyDescent="0.35">
      <c r="K10" s="19"/>
      <c r="M10">
        <f t="shared" si="2"/>
        <v>7</v>
      </c>
      <c r="N10" s="21">
        <f t="shared" si="0"/>
        <v>0.43392857142857144</v>
      </c>
      <c r="P10" s="6">
        <f t="shared" si="3"/>
        <v>7</v>
      </c>
      <c r="Q10">
        <f t="shared" ca="1" si="4"/>
        <v>8.4112149532710276E-2</v>
      </c>
      <c r="R10">
        <f t="shared" ca="1" si="5"/>
        <v>0.57943925233644855</v>
      </c>
      <c r="T10">
        <f t="shared" si="1"/>
        <v>949.00178571428569</v>
      </c>
      <c r="U10">
        <f t="shared" si="6"/>
        <v>2624.5642857142857</v>
      </c>
      <c r="V10" s="19">
        <f t="shared" ca="1" si="7"/>
        <v>37.461448598130836</v>
      </c>
      <c r="Y10" s="6">
        <f t="shared" si="8"/>
        <v>7</v>
      </c>
      <c r="Z10" t="e" cm="1">
        <f t="array" aca="1" ref="Z10" ca="1">MMsKPn(B$2,B$3,B$4,B$5,Y10)</f>
        <v>#NAME?</v>
      </c>
      <c r="AA10" t="e" cm="1">
        <f t="array" aca="1" ref="AA10" ca="1">MMsKPn(B$2,B$3,B$4,B$5,Y10,TRUE)</f>
        <v>#NAME?</v>
      </c>
    </row>
    <row r="11" spans="1:27" x14ac:dyDescent="0.35">
      <c r="K11" s="19"/>
      <c r="M11">
        <f t="shared" si="2"/>
        <v>8</v>
      </c>
      <c r="N11" s="21">
        <f t="shared" si="0"/>
        <v>0.16272321428571429</v>
      </c>
      <c r="P11" s="6">
        <f t="shared" si="3"/>
        <v>8</v>
      </c>
      <c r="Q11">
        <f t="shared" ca="1" si="4"/>
        <v>8.4112149532710276E-2</v>
      </c>
      <c r="R11">
        <f t="shared" ca="1" si="5"/>
        <v>0.66355140186915884</v>
      </c>
      <c r="T11">
        <f t="shared" si="1"/>
        <v>1067.6270089285715</v>
      </c>
      <c r="U11">
        <f t="shared" si="6"/>
        <v>3692.1912946428574</v>
      </c>
      <c r="V11" s="19">
        <f t="shared" ca="1" si="7"/>
        <v>78.850934579439254</v>
      </c>
      <c r="Y11" s="6">
        <f t="shared" si="8"/>
        <v>8</v>
      </c>
      <c r="Z11" t="e" cm="1">
        <f t="array" aca="1" ref="Z11" ca="1">MMsKPn(B$2,B$3,B$4,B$5,Y11)</f>
        <v>#NAME?</v>
      </c>
      <c r="AA11" t="e" cm="1">
        <f t="array" aca="1" ref="AA11" ca="1">MMsKPn(B$2,B$3,B$4,B$5,Y11,TRUE)</f>
        <v>#NAME?</v>
      </c>
    </row>
    <row r="12" spans="1:27" x14ac:dyDescent="0.35">
      <c r="K12" s="19"/>
      <c r="M12">
        <f t="shared" si="2"/>
        <v>9</v>
      </c>
      <c r="N12" s="21">
        <f t="shared" si="0"/>
        <v>5.424107142857143E-2</v>
      </c>
      <c r="P12" s="6">
        <f t="shared" si="3"/>
        <v>9</v>
      </c>
      <c r="Q12">
        <f t="shared" ca="1" si="4"/>
        <v>8.4112149532710276E-2</v>
      </c>
      <c r="R12">
        <f t="shared" ca="1" si="5"/>
        <v>0.74766355140186913</v>
      </c>
      <c r="T12">
        <f t="shared" si="1"/>
        <v>1067.6270089285715</v>
      </c>
      <c r="U12">
        <f t="shared" si="6"/>
        <v>4759.8183035714292</v>
      </c>
      <c r="V12" s="19">
        <f t="shared" ca="1" si="7"/>
        <v>140.93516355140187</v>
      </c>
      <c r="Y12" s="6">
        <f t="shared" si="8"/>
        <v>9</v>
      </c>
      <c r="Z12" t="e" cm="1">
        <f t="array" aca="1" ref="Z12" ca="1">MMsKPn(B$2,B$3,B$4,B$5,Y12)</f>
        <v>#NAME?</v>
      </c>
      <c r="AA12" t="e" cm="1">
        <f t="array" aca="1" ref="AA12" ca="1">MMsKPn(B$2,B$3,B$4,B$5,Y12,TRUE)</f>
        <v>#NAME?</v>
      </c>
    </row>
    <row r="13" spans="1:27" x14ac:dyDescent="0.35">
      <c r="M13">
        <f t="shared" si="2"/>
        <v>10</v>
      </c>
      <c r="N13" s="21">
        <f t="shared" si="0"/>
        <v>1.6272321428571428E-2</v>
      </c>
      <c r="P13" s="6">
        <f t="shared" si="3"/>
        <v>10</v>
      </c>
      <c r="Q13">
        <f t="shared" ca="1" si="4"/>
        <v>8.4112149532710276E-2</v>
      </c>
      <c r="R13">
        <f t="shared" ca="1" si="5"/>
        <v>0.83177570093457942</v>
      </c>
      <c r="T13">
        <f t="shared" si="1"/>
        <v>960.86430803571432</v>
      </c>
      <c r="U13">
        <f t="shared" si="6"/>
        <v>5720.6826116071434</v>
      </c>
      <c r="V13" s="19">
        <f t="shared" ca="1" si="7"/>
        <v>220.75774365821093</v>
      </c>
      <c r="Y13" s="6">
        <f t="shared" si="8"/>
        <v>10</v>
      </c>
      <c r="Z13" t="e" cm="1">
        <f t="array" aca="1" ref="Z13" ca="1">MMsKPn(B$2,B$3,B$4,B$5,Y13)</f>
        <v>#NAME?</v>
      </c>
      <c r="AA13" t="e" cm="1">
        <f t="array" aca="1" ref="AA13" ca="1">MMsKPn(B$2,B$3,B$4,B$5,Y13,TRUE)</f>
        <v>#NAME?</v>
      </c>
    </row>
    <row r="14" spans="1:27" x14ac:dyDescent="0.35">
      <c r="M14">
        <f t="shared" si="2"/>
        <v>11</v>
      </c>
      <c r="N14" s="21">
        <f t="shared" si="0"/>
        <v>4.437905844155844E-3</v>
      </c>
      <c r="P14" s="6">
        <f>P13+1</f>
        <v>11</v>
      </c>
      <c r="Q14">
        <f t="shared" ca="1" si="4"/>
        <v>8.4112149532710262E-2</v>
      </c>
      <c r="R14">
        <f ca="1">R13+Q14</f>
        <v>0.91588785046728971</v>
      </c>
      <c r="T14">
        <f t="shared" si="1"/>
        <v>786.16170657467535</v>
      </c>
      <c r="U14">
        <f t="shared" si="6"/>
        <v>6506.8443181818184</v>
      </c>
      <c r="V14" s="19">
        <f t="shared" ca="1" si="7"/>
        <v>310.55814627837111</v>
      </c>
      <c r="Y14" s="6">
        <f>Y13+1</f>
        <v>11</v>
      </c>
      <c r="Z14" t="e" cm="1">
        <f t="array" aca="1" ref="Z14" ca="1">MMsKPn(B$2,B$3,B$4,B$5,Y14)</f>
        <v>#NAME?</v>
      </c>
      <c r="AA14" t="e" cm="1">
        <f t="array" aca="1" ref="AA14" ca="1">MMsKPn(B$2,B$3,B$4,B$5,Y14,TRUE)</f>
        <v>#NAME?</v>
      </c>
    </row>
    <row r="15" spans="1:27" x14ac:dyDescent="0.35">
      <c r="M15" s="9">
        <f t="shared" si="2"/>
        <v>12</v>
      </c>
      <c r="N15" s="22">
        <f t="shared" si="0"/>
        <v>1.109476461038961E-3</v>
      </c>
      <c r="P15" s="6">
        <f>P14+1</f>
        <v>12</v>
      </c>
      <c r="Q15">
        <f t="shared" ca="1" si="4"/>
        <v>8.4112149532710276E-2</v>
      </c>
      <c r="R15">
        <f ca="1">R14+Q15</f>
        <v>1</v>
      </c>
      <c r="T15">
        <f t="shared" si="1"/>
        <v>589.62127993100648</v>
      </c>
      <c r="U15">
        <f t="shared" si="6"/>
        <v>7096.4655981128253</v>
      </c>
      <c r="V15" s="19" t="str">
        <f t="shared" ca="1" si="7"/>
        <v/>
      </c>
      <c r="Y15" s="6">
        <f>Y14+1</f>
        <v>12</v>
      </c>
      <c r="Z15" t="e" cm="1">
        <f t="array" aca="1" ref="Z15" ca="1">MMsKPn(B$2,B$3,B$4,B$5,Y15)</f>
        <v>#NAME?</v>
      </c>
      <c r="AA15" t="e" cm="1">
        <f t="array" aca="1" ref="AA15" ca="1">MMsKPn(B$2,B$3,B$4,B$5,Y15,TRUE)</f>
        <v>#NAME?</v>
      </c>
    </row>
    <row r="16" spans="1:27" x14ac:dyDescent="0.35">
      <c r="M16" s="16" t="s">
        <v>35</v>
      </c>
      <c r="N16" s="19">
        <f ca="1">1/(SUM(OFFSET(N3,0,0,B4,1))+B6^B4/FACT(B4)*IF(G6=1,B5-B4+1,(1-G6^(B5-B4+1))/(1-G6)))</f>
        <v>1.8691588785046728E-2</v>
      </c>
      <c r="P16" s="6">
        <f t="shared" ref="P16:P18" si="9">P15+1</f>
        <v>13</v>
      </c>
      <c r="Q16">
        <f t="shared" si="4"/>
        <v>0</v>
      </c>
      <c r="R16">
        <f t="shared" ref="R16:R18" ca="1" si="10">R15+Q16</f>
        <v>1</v>
      </c>
      <c r="T16">
        <f t="shared" si="1"/>
        <v>408.19934764454297</v>
      </c>
      <c r="U16">
        <f t="shared" si="6"/>
        <v>7504.6649457573685</v>
      </c>
      <c r="V16" s="19" t="str">
        <f t="shared" ca="1" si="7"/>
        <v/>
      </c>
      <c r="Y16" s="6">
        <f t="shared" ref="Y16:Y18" si="11">Y15+1</f>
        <v>13</v>
      </c>
      <c r="Z16" t="e" cm="1">
        <f t="array" aca="1" ref="Z16" ca="1">MMsKPn(B$2,B$3,B$4,B$5,Y16)</f>
        <v>#NAME?</v>
      </c>
      <c r="AA16" t="e" cm="1">
        <f t="array" aca="1" ref="AA16" ca="1">MMsKPn(B$2,B$3,B$4,B$5,Y16,TRUE)</f>
        <v>#NAME?</v>
      </c>
    </row>
    <row r="17" spans="7:27" x14ac:dyDescent="0.35">
      <c r="M17" s="16"/>
      <c r="P17" s="6">
        <f t="shared" si="9"/>
        <v>14</v>
      </c>
      <c r="Q17">
        <f t="shared" si="4"/>
        <v>0</v>
      </c>
      <c r="R17">
        <f t="shared" ca="1" si="10"/>
        <v>1</v>
      </c>
      <c r="T17" s="9">
        <f t="shared" si="1"/>
        <v>262.41386634292047</v>
      </c>
      <c r="U17" s="9">
        <f t="shared" si="6"/>
        <v>7767.0788121002888</v>
      </c>
      <c r="V17" s="20" t="str">
        <f t="shared" ca="1" si="7"/>
        <v/>
      </c>
      <c r="Y17" s="6">
        <f t="shared" si="11"/>
        <v>14</v>
      </c>
      <c r="Z17" t="e" cm="1">
        <f t="array" aca="1" ref="Z17" ca="1">MMsKPn(B$2,B$3,B$4,B$5,Y17)</f>
        <v>#NAME?</v>
      </c>
      <c r="AA17" t="e" cm="1">
        <f t="array" aca="1" ref="AA17" ca="1">MMsKPn(B$2,B$3,B$4,B$5,Y17,TRUE)</f>
        <v>#NAME?</v>
      </c>
    </row>
    <row r="18" spans="7:27" x14ac:dyDescent="0.35">
      <c r="N18" s="19"/>
      <c r="P18" s="8">
        <f t="shared" si="9"/>
        <v>15</v>
      </c>
      <c r="Q18" s="9">
        <f t="shared" si="4"/>
        <v>0</v>
      </c>
      <c r="R18" s="9">
        <f t="shared" ca="1" si="10"/>
        <v>1</v>
      </c>
      <c r="V18">
        <f ca="1">SUM(V4:V17)</f>
        <v>808.20362358144189</v>
      </c>
      <c r="Y18" s="8">
        <f t="shared" si="11"/>
        <v>15</v>
      </c>
      <c r="Z18" s="9" t="e" cm="1">
        <f t="array" aca="1" ref="Z18" ca="1">MMsKPn(B$2,B$3,B$4,B$5,Y18)</f>
        <v>#NAME?</v>
      </c>
      <c r="AA18" s="9" t="e" cm="1">
        <f t="array" aca="1" ref="AA18" ca="1">MMsKPn(B$2,B$3,B$4,B$5,Y18,TRUE)</f>
        <v>#NAME?</v>
      </c>
    </row>
    <row r="20" spans="7:27" x14ac:dyDescent="0.35">
      <c r="S20" s="16" t="s">
        <v>20</v>
      </c>
      <c r="T20" s="17">
        <v>0.2</v>
      </c>
      <c r="V20" t="s">
        <v>27</v>
      </c>
      <c r="W20" s="14">
        <f ca="1">V18*EXP(-B3*B4*T20)/(1-OFFSET(Q3,B5,0,1,1))</f>
        <v>0.10890006980378916</v>
      </c>
    </row>
    <row r="22" spans="7:27" x14ac:dyDescent="0.35">
      <c r="W22" s="14" t="e" cm="1">
        <f t="array" aca="1" ref="W22" ca="1">MMsKWq(B2,B3,B4,B5,T20)</f>
        <v>#NAME?</v>
      </c>
    </row>
    <row r="23" spans="7:27" x14ac:dyDescent="0.35">
      <c r="G23" t="s">
        <v>37</v>
      </c>
      <c r="I23" t="e" cm="1">
        <f t="array" aca="1" ref="I23" ca="1">FTEXT(G3)</f>
        <v>#NAME?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Example 0</vt:lpstr>
      <vt:lpstr>Example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2023-02-15T09:59:57Z</dcterms:created>
  <dcterms:modified xsi:type="dcterms:W3CDTF">2023-02-27T11:46:50Z</dcterms:modified>
</cp:coreProperties>
</file>