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CCCAA32-8CAD-46B6-B2E8-A037B6C2FA18}" xr6:coauthVersionLast="47" xr6:coauthVersionMax="47" xr10:uidLastSave="{00000000-0000-0000-0000-000000000000}"/>
  <bookViews>
    <workbookView xWindow="-110" yWindow="-110" windowWidth="19420" windowHeight="10300" xr2:uid="{C44947E1-B309-47B5-81A2-F94A68755FBB}"/>
  </bookViews>
  <sheets>
    <sheet name="Titl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2" l="1" a="1"/>
  <c r="V15" i="2" s="1"/>
  <c r="U15" i="2"/>
  <c r="U15" i="2" a="1"/>
  <c r="V14" i="2" a="1"/>
  <c r="V14" i="2" s="1"/>
  <c r="U14" i="2"/>
  <c r="U14" i="2" a="1"/>
  <c r="V13" i="2" a="1"/>
  <c r="V13" i="2" s="1"/>
  <c r="U13" i="2"/>
  <c r="U13" i="2" a="1"/>
  <c r="V12" i="2" a="1"/>
  <c r="V12" i="2" s="1"/>
  <c r="U12" i="2"/>
  <c r="U12" i="2" a="1"/>
  <c r="I12" i="2" a="1"/>
  <c r="I12" i="2" s="1"/>
  <c r="F12" i="2"/>
  <c r="F12" i="2" a="1"/>
  <c r="V11" i="2" a="1"/>
  <c r="V11" i="2" s="1"/>
  <c r="U11" i="2"/>
  <c r="U11" i="2" a="1"/>
  <c r="V10" i="2" a="1"/>
  <c r="V10" i="2" s="1"/>
  <c r="U10" i="2"/>
  <c r="U10" i="2" a="1"/>
  <c r="V9" i="2" a="1"/>
  <c r="V9" i="2" s="1"/>
  <c r="U9" i="2"/>
  <c r="U9" i="2" a="1"/>
  <c r="K9" i="2" a="1"/>
  <c r="K9" i="2" s="1"/>
  <c r="V8" i="2"/>
  <c r="V8" i="2" a="1"/>
  <c r="U8" i="2" a="1"/>
  <c r="U8" i="2" s="1"/>
  <c r="K8" i="2"/>
  <c r="K8" i="2" a="1"/>
  <c r="V7" i="2" a="1"/>
  <c r="V7" i="2" s="1"/>
  <c r="U7" i="2"/>
  <c r="U7" i="2" a="1"/>
  <c r="V6" i="2" a="1"/>
  <c r="V6" i="2" s="1"/>
  <c r="U6" i="2"/>
  <c r="U6" i="2" a="1"/>
  <c r="K6" i="2" a="1"/>
  <c r="K6" i="2" s="1"/>
  <c r="V5" i="2"/>
  <c r="V5" i="2" a="1"/>
  <c r="U5" i="2" a="1"/>
  <c r="U5" i="2" s="1"/>
  <c r="K5" i="2"/>
  <c r="K5" i="2" a="1"/>
  <c r="V4" i="2" a="1"/>
  <c r="V4" i="2" s="1"/>
  <c r="U4" i="2"/>
  <c r="U4" i="2" a="1"/>
  <c r="K4" i="2" a="1"/>
  <c r="K4" i="2" s="1"/>
  <c r="V3" i="2"/>
  <c r="V3" i="2" a="1"/>
  <c r="U3" i="2" a="1"/>
  <c r="U3" i="2" s="1"/>
  <c r="K3" i="2"/>
  <c r="K3" i="2" a="1"/>
  <c r="K2" i="2" a="1"/>
  <c r="K2" i="2" s="1"/>
  <c r="G8" i="2" l="1"/>
  <c r="R3" i="2" s="1"/>
  <c r="Q4" i="2"/>
  <c r="R4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G9" i="2" l="1"/>
  <c r="Q5" i="2"/>
  <c r="R5" i="2" s="1"/>
  <c r="Q6" i="2" l="1"/>
  <c r="R6" i="2" s="1"/>
  <c r="Q7" i="2" l="1"/>
  <c r="R7" i="2" s="1"/>
  <c r="Q8" i="2" l="1"/>
  <c r="R8" i="2" s="1"/>
  <c r="Q9" i="2" l="1"/>
  <c r="R9" i="2" s="1"/>
  <c r="Q10" i="2" l="1"/>
  <c r="R10" i="2" s="1"/>
  <c r="Q11" i="2" l="1"/>
  <c r="R11" i="2" s="1"/>
  <c r="Q12" i="2" l="1"/>
  <c r="R12" i="2" s="1"/>
  <c r="Q13" i="2" l="1"/>
  <c r="R13" i="2" s="1"/>
  <c r="Q14" i="2" l="1"/>
  <c r="R14" i="2" s="1"/>
  <c r="Q15" i="2" l="1"/>
  <c r="R15" i="2" s="1"/>
  <c r="Q16" i="2" l="1"/>
  <c r="R16" i="2" s="1"/>
  <c r="Q17" i="2" l="1"/>
  <c r="R17" i="2" s="1"/>
  <c r="Q18" i="2" l="1"/>
  <c r="R18" i="2" s="1"/>
  <c r="Q19" i="2" l="1"/>
  <c r="R19" i="2" s="1"/>
  <c r="Q20" i="2" l="1"/>
  <c r="R20" i="2" s="1"/>
  <c r="Q21" i="2" l="1"/>
  <c r="R21" i="2" s="1"/>
  <c r="Q22" i="2" l="1"/>
  <c r="R22" i="2" s="1"/>
  <c r="Q23" i="2" l="1"/>
  <c r="R23" i="2" s="1"/>
  <c r="N3" i="2" s="1"/>
  <c r="N8" i="2" l="1"/>
  <c r="N19" i="2"/>
  <c r="N13" i="2"/>
  <c r="N7" i="2"/>
  <c r="N12" i="2"/>
  <c r="N23" i="2"/>
  <c r="N11" i="2"/>
  <c r="N16" i="2"/>
  <c r="N14" i="2"/>
  <c r="N18" i="2"/>
  <c r="N6" i="2"/>
  <c r="N9" i="2"/>
  <c r="N17" i="2"/>
  <c r="N15" i="2"/>
  <c r="N4" i="2"/>
  <c r="G2" i="2" s="1"/>
  <c r="N21" i="2"/>
  <c r="N22" i="2"/>
  <c r="N20" i="2"/>
  <c r="N10" i="2"/>
  <c r="N5" i="2"/>
  <c r="O3" i="2" l="1"/>
  <c r="G6" i="2" l="1"/>
  <c r="G3" i="2" s="1"/>
  <c r="G5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G4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<sst xmlns="http://schemas.openxmlformats.org/spreadsheetml/2006/main" count="34" uniqueCount="30">
  <si>
    <t>Real Statistics Using Excel</t>
  </si>
  <si>
    <t>Updated</t>
  </si>
  <si>
    <t>Copyright © 2013 - 2023 Charles Zaiontz</t>
  </si>
  <si>
    <t>M/M/s/N Queueing Model</t>
  </si>
  <si>
    <t>λ</t>
  </si>
  <si>
    <t>mean arrival rate</t>
  </si>
  <si>
    <t>L</t>
  </si>
  <si>
    <t>mean # of customers in system</t>
  </si>
  <si>
    <t>n</t>
  </si>
  <si>
    <t>pn</t>
  </si>
  <si>
    <t>Pn</t>
  </si>
  <si>
    <t>g(n)</t>
  </si>
  <si>
    <t>μ</t>
  </si>
  <si>
    <t>mean service rate</t>
  </si>
  <si>
    <t>Lq</t>
  </si>
  <si>
    <t>mean # of customers in queue</t>
  </si>
  <si>
    <t>N</t>
  </si>
  <si>
    <t>population size</t>
  </si>
  <si>
    <t>W</t>
  </si>
  <si>
    <t>mean time customer remains in system</t>
  </si>
  <si>
    <t>Wq</t>
  </si>
  <si>
    <t>mean time customer waits in queue</t>
  </si>
  <si>
    <t>Rho</t>
  </si>
  <si>
    <t>utilization</t>
  </si>
  <si>
    <t>λ-bar</t>
  </si>
  <si>
    <t>revised mean arrival rate</t>
  </si>
  <si>
    <t>s</t>
  </si>
  <si>
    <t># of servers</t>
  </si>
  <si>
    <t>Tau</t>
  </si>
  <si>
    <t>λ/μ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</si>
</sst>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164" fontId="0" fillId="2" borderId="1" xfId="0" applyNumberFormat="1" applyFill="1" applyBorder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F9C9-5D40-4EB8-ABD1-349882C86707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1">
        <v>44977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2AE7-AC36-428E-8D7D-17032EAEF1B7}">
  <sheetPr codeName="Sheet2"/>
  <dimension ref="A2:V23"/>
  <sheetViews>
    <sheetView workbookViewId="0"/>
  </sheetViews>
  <sheetFormatPr defaultRowHeight="14.5" x14ac:dyDescent="0.35"/>
  <cols>
    <col min="1" max="1" width="4.6328125" customWidth="1"/>
    <col min="2" max="2" width="8.1796875" customWidth="1"/>
    <col min="3" max="3" width="3.36328125" customWidth="1"/>
    <col min="4" max="4" width="15.6328125" bestFit="1" customWidth="1"/>
    <col min="5" max="5" width="4.6328125" customWidth="1"/>
    <col min="6" max="6" width="7.179687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29.54296875" customWidth="1"/>
    <col min="13" max="13" width="4.26953125" customWidth="1"/>
    <col min="17" max="17" width="4.6328125" customWidth="1"/>
    <col min="20" max="20" width="4.6328125" customWidth="1"/>
  </cols>
  <sheetData>
    <row r="2" spans="1:22" x14ac:dyDescent="0.35">
      <c r="A2" s="3" t="s">
        <v>4</v>
      </c>
      <c r="B2" s="4">
        <v>1.5</v>
      </c>
      <c r="D2" t="s">
        <v>5</v>
      </c>
      <c r="F2" t="s">
        <v>6</v>
      </c>
      <c r="G2" s="5">
        <f>SUMPRODUCT(M3:M23,N3:N23)</f>
        <v>0.67124648908372897</v>
      </c>
      <c r="I2" t="s">
        <v>7</v>
      </c>
      <c r="K2" t="e" cm="1">
        <f t="array" aca="1" ref="K2" ca="1">FTEXT(G2)</f>
        <v>#NAME?</v>
      </c>
      <c r="M2" s="6" t="s">
        <v>8</v>
      </c>
      <c r="N2" s="7" t="s">
        <v>9</v>
      </c>
      <c r="O2" s="7" t="s">
        <v>10</v>
      </c>
      <c r="Q2" s="6" t="s">
        <v>8</v>
      </c>
      <c r="R2" s="7" t="s">
        <v>11</v>
      </c>
      <c r="T2" s="6" t="s">
        <v>8</v>
      </c>
      <c r="U2" s="6" t="s">
        <v>9</v>
      </c>
      <c r="V2" s="6" t="s">
        <v>10</v>
      </c>
    </row>
    <row r="3" spans="1:22" x14ac:dyDescent="0.35">
      <c r="A3" s="3" t="s">
        <v>12</v>
      </c>
      <c r="B3" s="8">
        <v>2.1</v>
      </c>
      <c r="D3" t="s">
        <v>13</v>
      </c>
      <c r="F3" t="s">
        <v>14</v>
      </c>
      <c r="G3" s="9">
        <f>G2-G6/B3</f>
        <v>4.9069525897096344E-3</v>
      </c>
      <c r="I3" t="s">
        <v>15</v>
      </c>
      <c r="K3" t="e" cm="1">
        <f t="array" aca="1" ref="K3" ca="1">FTEXT(G3)</f>
        <v>#NAME?</v>
      </c>
      <c r="M3">
        <v>0</v>
      </c>
      <c r="N3">
        <f>1/SUM(R3:R23)</f>
        <v>0.50098296916448215</v>
      </c>
      <c r="O3">
        <f>N3</f>
        <v>0.50098296916448215</v>
      </c>
      <c r="Q3">
        <v>0</v>
      </c>
      <c r="R3">
        <f>IF(Q3&gt;B$5,0,(G$8/B$5)^Q3*COMBIN(B$5,Q3)*IF(Q3&lt;B$4,1,PERMUT(Q3,Q3-B$4)/B$4^(Q3-B$4)))</f>
        <v>1</v>
      </c>
      <c r="T3">
        <v>0</v>
      </c>
      <c r="U3" t="e" cm="1">
        <f t="array" aca="1" ref="U3" ca="1">MMsNPn(B$2,B$3,B$4,B$5,T3)</f>
        <v>#NAME?</v>
      </c>
      <c r="V3" t="e" cm="1">
        <f t="array" aca="1" ref="V3" ca="1">MMsNPn(B$2,B$3,B$4,B$5,T3,TRUE)</f>
        <v>#NAME?</v>
      </c>
    </row>
    <row r="4" spans="1:22" x14ac:dyDescent="0.35">
      <c r="A4" t="s">
        <v>26</v>
      </c>
      <c r="B4" s="8">
        <v>3</v>
      </c>
      <c r="D4" t="s">
        <v>27</v>
      </c>
      <c r="F4" t="s">
        <v>18</v>
      </c>
      <c r="G4" s="9">
        <f>G2/G6</f>
        <v>0.47969716304059506</v>
      </c>
      <c r="I4" t="s">
        <v>19</v>
      </c>
      <c r="K4" t="e" cm="1">
        <f t="array" aca="1" ref="K4" ca="1">FTEXT(G4)</f>
        <v>#NAME?</v>
      </c>
      <c r="M4">
        <f>M3+1</f>
        <v>1</v>
      </c>
      <c r="N4">
        <f>N$3*R4</f>
        <v>0.35784497797463005</v>
      </c>
      <c r="O4">
        <f>O3+N4</f>
        <v>0.85882794713911226</v>
      </c>
      <c r="Q4">
        <f>Q3+1</f>
        <v>1</v>
      </c>
      <c r="R4">
        <f>IF(Q4&gt;B$5,0,(G$8/B$5)^Q4*COMBIN(B$5,Q4)*IF(Q4&lt;B$4,1,PERMUT(Q4,Q4-B$4)/B$4^(Q4-B$4)))</f>
        <v>0.71428571428571419</v>
      </c>
      <c r="T4">
        <v>1</v>
      </c>
      <c r="U4" t="e" cm="1">
        <f t="array" aca="1" ref="U4" ca="1">MMsNPn(B$2,B$3,B$4,B$5,T4)</f>
        <v>#NAME?</v>
      </c>
      <c r="V4" t="e" cm="1">
        <f t="array" aca="1" ref="V4" ca="1">MMsNPn(B$2,B$3,B$4,B$5,T4,TRUE)</f>
        <v>#NAME?</v>
      </c>
    </row>
    <row r="5" spans="1:22" x14ac:dyDescent="0.35">
      <c r="A5" s="3" t="s">
        <v>16</v>
      </c>
      <c r="B5" s="10">
        <v>10</v>
      </c>
      <c r="D5" t="s">
        <v>17</v>
      </c>
      <c r="F5" t="s">
        <v>20</v>
      </c>
      <c r="G5" s="9">
        <f>G3/G6</f>
        <v>3.5066868501189307E-3</v>
      </c>
      <c r="I5" t="s">
        <v>21</v>
      </c>
      <c r="K5" t="e" cm="1">
        <f t="array" aca="1" ref="K5" ca="1">FTEXT(G5)</f>
        <v>#NAME?</v>
      </c>
      <c r="M5">
        <f t="shared" ref="M5:M23" si="0">M4+1</f>
        <v>2</v>
      </c>
      <c r="N5">
        <f t="shared" ref="N5:N23" si="1">N$3*R5</f>
        <v>0.11502160006327396</v>
      </c>
      <c r="O5">
        <f t="shared" ref="O5:O23" si="2">O4+N5</f>
        <v>0.97384954720238626</v>
      </c>
      <c r="Q5">
        <f t="shared" ref="Q5:Q23" si="3">Q4+1</f>
        <v>2</v>
      </c>
      <c r="R5">
        <f>IF(Q5&gt;B$5,0,(G$8/B$5)^Q5*COMBIN(B$5,Q5)*IF(Q5&lt;B$4,1,PERMUT(Q5,Q5-B$4)/B$4^(Q5-B$4)))</f>
        <v>0.22959183673469385</v>
      </c>
      <c r="T5">
        <v>2</v>
      </c>
      <c r="U5" t="e" cm="1">
        <f t="array" aca="1" ref="U5" ca="1">MMsNPn(B$2,B$3,B$4,B$5,T5)</f>
        <v>#NAME?</v>
      </c>
      <c r="V5" t="e" cm="1">
        <f t="array" aca="1" ref="V5" ca="1">MMsNPn(B$2,B$3,B$4,B$5,T5,TRUE)</f>
        <v>#NAME?</v>
      </c>
    </row>
    <row r="6" spans="1:22" x14ac:dyDescent="0.35">
      <c r="A6" s="3"/>
      <c r="F6" s="3" t="s">
        <v>24</v>
      </c>
      <c r="G6" s="11">
        <f>B2*(1-G2/B5)</f>
        <v>1.3993130266374407</v>
      </c>
      <c r="I6" t="s">
        <v>25</v>
      </c>
      <c r="K6" t="e" cm="1">
        <f t="array" aca="1" ref="K6" ca="1">FTEXT(G6)</f>
        <v>#NAME?</v>
      </c>
      <c r="M6">
        <f t="shared" si="0"/>
        <v>3</v>
      </c>
      <c r="N6">
        <f t="shared" si="1"/>
        <v>2.190887620252837E-2</v>
      </c>
      <c r="O6">
        <f t="shared" si="2"/>
        <v>0.99575842340491461</v>
      </c>
      <c r="Q6">
        <f t="shared" si="3"/>
        <v>3</v>
      </c>
      <c r="R6">
        <f>IF(Q6&gt;B$5,0,(G$8/B$5)^Q6*COMBIN(B$5,Q6)*IF(Q6&lt;B$4,1,PERMUT(Q6,Q6-B$4)/B$4^(Q6-B$4)))</f>
        <v>4.3731778425655968E-2</v>
      </c>
      <c r="T6">
        <v>3</v>
      </c>
      <c r="U6" t="e" cm="1">
        <f t="array" aca="1" ref="U6" ca="1">MMsNPn(B$2,B$3,B$4,B$5,T6)</f>
        <v>#NAME?</v>
      </c>
      <c r="V6" t="e" cm="1">
        <f t="array" aca="1" ref="V6" ca="1">MMsNPn(B$2,B$3,B$4,B$5,T6,TRUE)</f>
        <v>#NAME?</v>
      </c>
    </row>
    <row r="7" spans="1:22" x14ac:dyDescent="0.35">
      <c r="M7">
        <f t="shared" si="0"/>
        <v>4</v>
      </c>
      <c r="N7">
        <f t="shared" si="1"/>
        <v>3.6514793670880609E-3</v>
      </c>
      <c r="O7">
        <f t="shared" si="2"/>
        <v>0.9994099027720027</v>
      </c>
      <c r="Q7">
        <f t="shared" si="3"/>
        <v>4</v>
      </c>
      <c r="R7">
        <f>IF(Q7&gt;B$5,0,(G$8/B$5)^Q7*COMBIN(B$5,Q7)*IF(Q7&lt;B$4,1,PERMUT(Q7,Q7-B$4)/B$4^(Q7-B$4)))</f>
        <v>7.2886297376093265E-3</v>
      </c>
      <c r="T7">
        <v>4</v>
      </c>
      <c r="U7" t="e" cm="1">
        <f t="array" aca="1" ref="U7" ca="1">MMsNPn(B$2,B$3,B$4,B$5,T7)</f>
        <v>#NAME?</v>
      </c>
      <c r="V7" t="e" cm="1">
        <f t="array" aca="1" ref="V7" ca="1">MMsNPn(B$2,B$3,B$4,B$5,T7,TRUE)</f>
        <v>#NAME?</v>
      </c>
    </row>
    <row r="8" spans="1:22" x14ac:dyDescent="0.35">
      <c r="F8" t="s">
        <v>28</v>
      </c>
      <c r="G8" s="5">
        <f>B2/B3</f>
        <v>0.7142857142857143</v>
      </c>
      <c r="I8" t="s">
        <v>29</v>
      </c>
      <c r="K8" t="e" cm="1">
        <f t="array" aca="1" ref="K8" ca="1">FTEXT(G8)</f>
        <v>#NAME?</v>
      </c>
      <c r="M8">
        <f t="shared" si="0"/>
        <v>5</v>
      </c>
      <c r="N8">
        <f t="shared" si="1"/>
        <v>5.2163990958400876E-4</v>
      </c>
      <c r="O8">
        <f t="shared" si="2"/>
        <v>0.99993154268158668</v>
      </c>
      <c r="Q8">
        <f t="shared" si="3"/>
        <v>5</v>
      </c>
      <c r="R8">
        <f>IF(Q8&gt;B$5,0,(G$8/B$5)^Q8*COMBIN(B$5,Q8)*IF(Q8&lt;B$4,1,PERMUT(Q8,Q8-B$4)/B$4^(Q8-B$4)))</f>
        <v>1.0412328196584754E-3</v>
      </c>
      <c r="T8">
        <v>5</v>
      </c>
      <c r="U8" t="e" cm="1">
        <f t="array" aca="1" ref="U8" ca="1">MMsNPn(B$2,B$3,B$4,B$5,T8)</f>
        <v>#NAME?</v>
      </c>
      <c r="V8" t="e" cm="1">
        <f t="array" aca="1" ref="V8" ca="1">MMsNPn(B$2,B$3,B$4,B$5,T8,TRUE)</f>
        <v>#NAME?</v>
      </c>
    </row>
    <row r="9" spans="1:22" x14ac:dyDescent="0.35">
      <c r="F9" t="s">
        <v>22</v>
      </c>
      <c r="G9" s="11">
        <f>G8/B4</f>
        <v>0.23809523809523811</v>
      </c>
      <c r="I9" t="s">
        <v>23</v>
      </c>
      <c r="K9" t="e" cm="1">
        <f t="array" aca="1" ref="K9" ca="1">FTEXT(G9)</f>
        <v>#NAME?</v>
      </c>
      <c r="M9">
        <f t="shared" si="0"/>
        <v>6</v>
      </c>
      <c r="N9">
        <f t="shared" si="1"/>
        <v>6.20999892361915E-5</v>
      </c>
      <c r="O9">
        <f t="shared" si="2"/>
        <v>0.99999364267082291</v>
      </c>
      <c r="Q9">
        <f t="shared" si="3"/>
        <v>6</v>
      </c>
      <c r="R9">
        <f>IF(Q9&gt;B$5,0,(G$8/B$5)^Q9*COMBIN(B$5,Q9)*IF(Q9&lt;B$4,1,PERMUT(Q9,Q9-B$4)/B$4^(Q9-B$4)))</f>
        <v>1.2395628805458037E-4</v>
      </c>
      <c r="T9">
        <v>6</v>
      </c>
      <c r="U9" t="e" cm="1">
        <f t="array" aca="1" ref="U9" ca="1">MMsNPn(B$2,B$3,B$4,B$5,T9)</f>
        <v>#NAME?</v>
      </c>
      <c r="V9" t="e" cm="1">
        <f t="array" aca="1" ref="V9" ca="1">MMsNPn(B$2,B$3,B$4,B$5,T9,TRUE)</f>
        <v>#NAME?</v>
      </c>
    </row>
    <row r="10" spans="1:22" x14ac:dyDescent="0.35">
      <c r="M10">
        <f t="shared" si="0"/>
        <v>7</v>
      </c>
      <c r="N10">
        <f t="shared" si="1"/>
        <v>5.9142846891610956E-6</v>
      </c>
      <c r="O10">
        <f t="shared" si="2"/>
        <v>0.99999955695551213</v>
      </c>
      <c r="Q10">
        <f t="shared" si="3"/>
        <v>7</v>
      </c>
      <c r="R10">
        <f>IF(Q10&gt;B$5,0,(G$8/B$5)^Q10*COMBIN(B$5,Q10)*IF(Q10&lt;B$4,1,PERMUT(Q10,Q10-B$4)/B$4^(Q10-B$4)))</f>
        <v>1.1805360767102893E-5</v>
      </c>
      <c r="T10">
        <v>7</v>
      </c>
      <c r="U10" t="e" cm="1">
        <f t="array" aca="1" ref="U10" ca="1">MMsNPn(B$2,B$3,B$4,B$5,T10)</f>
        <v>#NAME?</v>
      </c>
      <c r="V10" t="e" cm="1">
        <f t="array" aca="1" ref="V10" ca="1">MMsNPn(B$2,B$3,B$4,B$5,T10,TRUE)</f>
        <v>#NAME?</v>
      </c>
    </row>
    <row r="11" spans="1:22" x14ac:dyDescent="0.35">
      <c r="M11">
        <f t="shared" si="0"/>
        <v>8</v>
      </c>
      <c r="N11">
        <f t="shared" si="1"/>
        <v>4.2244890636864973E-7</v>
      </c>
      <c r="O11">
        <f t="shared" si="2"/>
        <v>0.99999997940441854</v>
      </c>
      <c r="Q11">
        <f t="shared" si="3"/>
        <v>8</v>
      </c>
      <c r="R11">
        <f>IF(Q11&gt;B$5,0,(G$8/B$5)^Q11*COMBIN(B$5,Q11)*IF(Q11&lt;B$4,1,PERMUT(Q11,Q11-B$4)/B$4^(Q11-B$4)))</f>
        <v>8.4324005479306378E-7</v>
      </c>
      <c r="T11">
        <v>8</v>
      </c>
      <c r="U11" t="e" cm="1">
        <f t="array" aca="1" ref="U11" ca="1">MMsNPn(B$2,B$3,B$4,B$5,T11)</f>
        <v>#NAME?</v>
      </c>
      <c r="V11" t="e" cm="1">
        <f t="array" aca="1" ref="V11" ca="1">MMsNPn(B$2,B$3,B$4,B$5,T11,TRUE)</f>
        <v>#NAME?</v>
      </c>
    </row>
    <row r="12" spans="1:22" x14ac:dyDescent="0.35">
      <c r="F12" t="e" cm="1">
        <f t="array" aca="1" ref="F12" ca="1">MMsN(B2,B3,B4,B5,TRUE)</f>
        <v>#NAME?</v>
      </c>
      <c r="G12" s="5"/>
      <c r="I12" t="e" cm="1">
        <f t="array" aca="1" ref="I12" ca="1">FTEXT(F12)</f>
        <v>#NAME?</v>
      </c>
      <c r="M12">
        <f t="shared" si="0"/>
        <v>9</v>
      </c>
      <c r="N12">
        <f t="shared" si="1"/>
        <v>2.0116614588983318E-8</v>
      </c>
      <c r="O12">
        <f t="shared" si="2"/>
        <v>0.99999999952103313</v>
      </c>
      <c r="Q12">
        <f t="shared" si="3"/>
        <v>9</v>
      </c>
      <c r="R12">
        <f>IF(Q12&gt;B$5,0,(G$8/B$5)^Q12*COMBIN(B$5,Q12)*IF(Q12&lt;B$4,1,PERMUT(Q12,Q12-B$4)/B$4^(Q12-B$4)))</f>
        <v>4.0154288323479225E-8</v>
      </c>
      <c r="T12">
        <v>9</v>
      </c>
      <c r="U12" t="e" cm="1">
        <f t="array" aca="1" ref="U12" ca="1">MMsNPn(B$2,B$3,B$4,B$5,T12)</f>
        <v>#NAME?</v>
      </c>
      <c r="V12" t="e" cm="1">
        <f t="array" aca="1" ref="V12" ca="1">MMsNPn(B$2,B$3,B$4,B$5,T12,TRUE)</f>
        <v>#NAME?</v>
      </c>
    </row>
    <row r="13" spans="1:22" x14ac:dyDescent="0.35">
      <c r="G13" s="9"/>
      <c r="M13">
        <f t="shared" si="0"/>
        <v>10</v>
      </c>
      <c r="N13">
        <f t="shared" si="1"/>
        <v>4.7896701402341226E-10</v>
      </c>
      <c r="O13">
        <f t="shared" si="2"/>
        <v>1.0000000000000002</v>
      </c>
      <c r="Q13">
        <f t="shared" si="3"/>
        <v>10</v>
      </c>
      <c r="R13">
        <f>IF(Q13&gt;B$5,0,(G$8/B$5)^Q13*COMBIN(B$5,Q13)*IF(Q13&lt;B$4,1,PERMUT(Q13,Q13-B$4)/B$4^(Q13-B$4)))</f>
        <v>9.560544838923624E-10</v>
      </c>
      <c r="T13">
        <v>10</v>
      </c>
      <c r="U13" t="e" cm="1">
        <f t="array" aca="1" ref="U13" ca="1">MMsNPn(B$2,B$3,B$4,B$5,T13)</f>
        <v>#NAME?</v>
      </c>
      <c r="V13" t="e" cm="1">
        <f t="array" aca="1" ref="V13" ca="1">MMsNPn(B$2,B$3,B$4,B$5,T13,TRUE)</f>
        <v>#NAME?</v>
      </c>
    </row>
    <row r="14" spans="1:22" x14ac:dyDescent="0.35">
      <c r="G14" s="9"/>
      <c r="M14">
        <f t="shared" si="0"/>
        <v>11</v>
      </c>
      <c r="N14">
        <f t="shared" si="1"/>
        <v>0</v>
      </c>
      <c r="O14">
        <f t="shared" si="2"/>
        <v>1.0000000000000002</v>
      </c>
      <c r="Q14">
        <f t="shared" si="3"/>
        <v>11</v>
      </c>
      <c r="R14">
        <f>IF(Q14&gt;B$5,0,(G$8/B$5)^Q14*COMBIN(B$5,Q14)*IF(Q14&lt;B$4,1,PERMUT(Q14,Q14-B$4)/B$4^(Q14-B$4)))</f>
        <v>0</v>
      </c>
      <c r="T14">
        <v>11</v>
      </c>
      <c r="U14" t="e" cm="1">
        <f t="array" aca="1" ref="U14" ca="1">MMsNPn(B$2,B$3,B$4,B$5,T14)</f>
        <v>#NAME?</v>
      </c>
      <c r="V14" t="e" cm="1">
        <f t="array" aca="1" ref="V14" ca="1">MMsNPn(B$2,B$3,B$4,B$5,T14,TRUE)</f>
        <v>#NAME?</v>
      </c>
    </row>
    <row r="15" spans="1:22" x14ac:dyDescent="0.35">
      <c r="G15" s="9"/>
      <c r="M15">
        <f t="shared" si="0"/>
        <v>12</v>
      </c>
      <c r="N15">
        <f t="shared" si="1"/>
        <v>0</v>
      </c>
      <c r="O15">
        <f t="shared" si="2"/>
        <v>1.0000000000000002</v>
      </c>
      <c r="Q15">
        <f t="shared" si="3"/>
        <v>12</v>
      </c>
      <c r="R15">
        <f>IF(Q15&gt;B$5,0,(G$8/B$5)^Q15*COMBIN(B$5,Q15)*IF(Q15&lt;B$4,1,PERMUT(Q15,Q15-B$4)/B$4^(Q15-B$4)))</f>
        <v>0</v>
      </c>
      <c r="T15" s="12">
        <v>12</v>
      </c>
      <c r="U15" s="12" t="e" cm="1">
        <f t="array" aca="1" ref="U15" ca="1">MMsNPn(B$2,B$3,B$4,B$5,T15)</f>
        <v>#NAME?</v>
      </c>
      <c r="V15" s="12" t="e" cm="1">
        <f t="array" aca="1" ref="V15" ca="1">MMsNPn(B$2,B$3,B$4,B$5,T15,TRUE)</f>
        <v>#NAME?</v>
      </c>
    </row>
    <row r="16" spans="1:22" x14ac:dyDescent="0.35">
      <c r="G16" s="11"/>
      <c r="M16">
        <f t="shared" si="0"/>
        <v>13</v>
      </c>
      <c r="N16">
        <f t="shared" si="1"/>
        <v>0</v>
      </c>
      <c r="O16">
        <f t="shared" si="2"/>
        <v>1.0000000000000002</v>
      </c>
      <c r="Q16">
        <f t="shared" si="3"/>
        <v>13</v>
      </c>
      <c r="R16">
        <f>IF(Q16&gt;B$5,0,(G$8/B$5)^Q16*COMBIN(B$5,Q16)*IF(Q16&lt;B$4,1,PERMUT(Q16,Q16-B$4)/B$4^(Q16-B$4)))</f>
        <v>0</v>
      </c>
    </row>
    <row r="17" spans="13:18" x14ac:dyDescent="0.35">
      <c r="M17">
        <f t="shared" si="0"/>
        <v>14</v>
      </c>
      <c r="N17">
        <f t="shared" si="1"/>
        <v>0</v>
      </c>
      <c r="O17">
        <f t="shared" si="2"/>
        <v>1.0000000000000002</v>
      </c>
      <c r="Q17">
        <f t="shared" si="3"/>
        <v>14</v>
      </c>
      <c r="R17">
        <f>IF(Q17&gt;B$5,0,(G$8/B$5)^Q17*COMBIN(B$5,Q17)*IF(Q17&lt;B$4,1,PERMUT(Q17,Q17-B$4)/B$4^(Q17-B$4)))</f>
        <v>0</v>
      </c>
    </row>
    <row r="18" spans="13:18" x14ac:dyDescent="0.35">
      <c r="M18">
        <f t="shared" si="0"/>
        <v>15</v>
      </c>
      <c r="N18">
        <f t="shared" si="1"/>
        <v>0</v>
      </c>
      <c r="O18">
        <f t="shared" si="2"/>
        <v>1.0000000000000002</v>
      </c>
      <c r="Q18">
        <f t="shared" si="3"/>
        <v>15</v>
      </c>
      <c r="R18">
        <f>IF(Q18&gt;B$5,0,(G$8/B$5)^Q18*COMBIN(B$5,Q18)*IF(Q18&lt;B$4,1,PERMUT(Q18,Q18-B$4)/B$4^(Q18-B$4)))</f>
        <v>0</v>
      </c>
    </row>
    <row r="19" spans="13:18" x14ac:dyDescent="0.35">
      <c r="M19">
        <f t="shared" si="0"/>
        <v>16</v>
      </c>
      <c r="N19">
        <f t="shared" si="1"/>
        <v>0</v>
      </c>
      <c r="O19">
        <f t="shared" si="2"/>
        <v>1.0000000000000002</v>
      </c>
      <c r="Q19">
        <f t="shared" si="3"/>
        <v>16</v>
      </c>
      <c r="R19">
        <f>IF(Q19&gt;B$5,0,(G$8/B$5)^Q19*COMBIN(B$5,Q19)*IF(Q19&lt;B$4,1,PERMUT(Q19,Q19-B$4)/B$4^(Q19-B$4)))</f>
        <v>0</v>
      </c>
    </row>
    <row r="20" spans="13:18" x14ac:dyDescent="0.35">
      <c r="M20">
        <f t="shared" si="0"/>
        <v>17</v>
      </c>
      <c r="N20">
        <f t="shared" si="1"/>
        <v>0</v>
      </c>
      <c r="O20">
        <f t="shared" si="2"/>
        <v>1.0000000000000002</v>
      </c>
      <c r="Q20">
        <f t="shared" si="3"/>
        <v>17</v>
      </c>
      <c r="R20">
        <f>IF(Q20&gt;B$5,0,(G$8/B$5)^Q20*COMBIN(B$5,Q20)*IF(Q20&lt;B$4,1,PERMUT(Q20,Q20-B$4)/B$4^(Q20-B$4)))</f>
        <v>0</v>
      </c>
    </row>
    <row r="21" spans="13:18" x14ac:dyDescent="0.35">
      <c r="M21">
        <f t="shared" si="0"/>
        <v>18</v>
      </c>
      <c r="N21">
        <f t="shared" si="1"/>
        <v>0</v>
      </c>
      <c r="O21">
        <f t="shared" si="2"/>
        <v>1.0000000000000002</v>
      </c>
      <c r="Q21">
        <f t="shared" si="3"/>
        <v>18</v>
      </c>
      <c r="R21">
        <f>IF(Q21&gt;B$5,0,(G$8/B$5)^Q21*COMBIN(B$5,Q21)*IF(Q21&lt;B$4,1,PERMUT(Q21,Q21-B$4)/B$4^(Q21-B$4)))</f>
        <v>0</v>
      </c>
    </row>
    <row r="22" spans="13:18" x14ac:dyDescent="0.35">
      <c r="M22">
        <f t="shared" si="0"/>
        <v>19</v>
      </c>
      <c r="N22">
        <f t="shared" si="1"/>
        <v>0</v>
      </c>
      <c r="O22">
        <f t="shared" si="2"/>
        <v>1.0000000000000002</v>
      </c>
      <c r="Q22">
        <f t="shared" si="3"/>
        <v>19</v>
      </c>
      <c r="R22">
        <f>IF(Q22&gt;B$5,0,(G$8/B$5)^Q22*COMBIN(B$5,Q22)*IF(Q22&lt;B$4,1,PERMUT(Q22,Q22-B$4)/B$4^(Q22-B$4)))</f>
        <v>0</v>
      </c>
    </row>
    <row r="23" spans="13:18" x14ac:dyDescent="0.35">
      <c r="M23" s="12">
        <f t="shared" si="0"/>
        <v>20</v>
      </c>
      <c r="N23">
        <f t="shared" si="1"/>
        <v>0</v>
      </c>
      <c r="O23" s="12">
        <f t="shared" si="2"/>
        <v>1.0000000000000002</v>
      </c>
      <c r="Q23" s="12">
        <f t="shared" si="3"/>
        <v>20</v>
      </c>
      <c r="R23">
        <f>IF(Q23&gt;B$5,0,(G$8/B$5)^Q23*COMBIN(B$5,Q23)*IF(Q23&lt;B$4,1,PERMUT(Q23,Q23-B$4)/B$4^(Q23-B$4)))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2023-02-20T19:37:36Z</dcterms:created>
  <dcterms:modified xsi:type="dcterms:W3CDTF">2023-02-24T10:45:17Z</dcterms:modified>
</cp:coreProperties>
</file>