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8C279162-746D-4E59-ABCD-9FCBD630BAFA}" xr6:coauthVersionLast="47" xr6:coauthVersionMax="47" xr10:uidLastSave="{00000000-0000-0000-0000-000000000000}"/>
  <bookViews>
    <workbookView xWindow="-110" yWindow="-110" windowWidth="19420" windowHeight="10300" xr2:uid="{F46C88FE-A016-42B0-ACFA-844DC2EF2B1E}"/>
  </bookViews>
  <sheets>
    <sheet name="Title" sheetId="3" r:id="rId1"/>
    <sheet name="Fixed" sheetId="1" r:id="rId2"/>
    <sheet name="Event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9" i="2" l="1" a="1"/>
  <c r="AH9" i="2" s="1"/>
  <c r="AC9" i="2"/>
  <c r="AC9" i="2" a="1"/>
  <c r="AH8" i="2" a="1"/>
  <c r="AH8" i="2" s="1"/>
  <c r="AC8" i="2" a="1"/>
  <c r="AC8" i="2" s="1"/>
  <c r="AH7" i="2" a="1"/>
  <c r="AH7" i="2" s="1"/>
  <c r="AC7" i="2"/>
  <c r="AC7" i="2" a="1"/>
  <c r="AH6" i="2" a="1"/>
  <c r="AH6" i="2" s="1"/>
  <c r="AC6" i="2" a="1"/>
  <c r="AC6" i="2" s="1"/>
  <c r="AH5" i="2" a="1"/>
  <c r="AH5" i="2" s="1"/>
  <c r="AC5" i="2"/>
  <c r="AC5" i="2" a="1"/>
  <c r="T12" i="1" a="1"/>
  <c r="T12" i="1" s="1"/>
  <c r="Q12" i="1" a="1"/>
  <c r="Q12" i="1" s="1"/>
  <c r="T10" i="1" a="1"/>
  <c r="T10" i="1" s="1"/>
  <c r="T9" i="1"/>
  <c r="T9" i="1" a="1"/>
  <c r="T8" i="1" a="1"/>
  <c r="T8" i="1" s="1"/>
  <c r="T7" i="1" a="1"/>
  <c r="T7" i="1" s="1"/>
  <c r="O7" i="1" a="1"/>
  <c r="O7" i="1" s="1"/>
  <c r="T6" i="1"/>
  <c r="T6" i="1" a="1"/>
  <c r="Q41" i="2" a="1"/>
  <c r="Q41" i="2" s="1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Y6" i="2" s="1"/>
  <c r="V5" i="2"/>
  <c r="Y5" i="2" s="1"/>
  <c r="T5" i="2"/>
  <c r="T6" i="2" s="1"/>
  <c r="V4" i="2"/>
  <c r="Y4" i="2" s="1"/>
  <c r="T4" i="2"/>
  <c r="S4" i="2"/>
  <c r="S5" i="2" s="1"/>
  <c r="Y3" i="2"/>
  <c r="X3" i="2"/>
  <c r="V3" i="2"/>
  <c r="T3" i="2"/>
  <c r="S3" i="2"/>
  <c r="C19" i="1"/>
  <c r="D8" i="1"/>
  <c r="D9" i="1" s="1"/>
  <c r="M7" i="1" a="1"/>
  <c r="M7" i="1" s="1"/>
  <c r="D7" i="1"/>
  <c r="E7" i="1" s="1"/>
  <c r="H7" i="1" l="1"/>
  <c r="F7" i="1"/>
  <c r="G7" i="1"/>
  <c r="S6" i="2"/>
  <c r="S7" i="2" s="1"/>
  <c r="X6" i="2"/>
  <c r="D10" i="1"/>
  <c r="Y7" i="2"/>
  <c r="T7" i="2"/>
  <c r="X7" i="2"/>
  <c r="X5" i="2"/>
  <c r="J7" i="1"/>
  <c r="E8" i="1"/>
  <c r="X4" i="2"/>
  <c r="Y8" i="2" l="1"/>
  <c r="T8" i="2"/>
  <c r="S8" i="2"/>
  <c r="X8" i="2"/>
  <c r="G8" i="1"/>
  <c r="H8" i="1"/>
  <c r="F8" i="1"/>
  <c r="D11" i="1"/>
  <c r="K7" i="1"/>
  <c r="I7" i="1"/>
  <c r="J8" i="1"/>
  <c r="S9" i="2" l="1"/>
  <c r="X9" i="2"/>
  <c r="D12" i="1"/>
  <c r="I8" i="1"/>
  <c r="E9" i="1"/>
  <c r="K8" i="1"/>
  <c r="T9" i="2"/>
  <c r="Y9" i="2"/>
  <c r="D13" i="1" l="1"/>
  <c r="S10" i="2"/>
  <c r="X10" i="2"/>
  <c r="F9" i="1"/>
  <c r="H9" i="1"/>
  <c r="G9" i="1"/>
  <c r="J9" i="1"/>
  <c r="T10" i="2"/>
  <c r="Y10" i="2"/>
  <c r="I9" i="1" l="1"/>
  <c r="E10" i="1"/>
  <c r="K9" i="1"/>
  <c r="S11" i="2"/>
  <c r="X11" i="2"/>
  <c r="T11" i="2"/>
  <c r="Y11" i="2"/>
  <c r="D14" i="1"/>
  <c r="D15" i="1" l="1"/>
  <c r="H10" i="1"/>
  <c r="G10" i="1"/>
  <c r="F10" i="1"/>
  <c r="J10" i="1"/>
  <c r="S12" i="2"/>
  <c r="X12" i="2"/>
  <c r="Y12" i="2"/>
  <c r="T12" i="2"/>
  <c r="I10" i="1" l="1"/>
  <c r="E11" i="1"/>
  <c r="K10" i="1"/>
  <c r="T13" i="2"/>
  <c r="Y13" i="2"/>
  <c r="S13" i="2"/>
  <c r="X13" i="2"/>
  <c r="D16" i="1"/>
  <c r="D17" i="1" l="1"/>
  <c r="S14" i="2"/>
  <c r="X14" i="2"/>
  <c r="H11" i="1"/>
  <c r="F11" i="1"/>
  <c r="G11" i="1"/>
  <c r="J11" i="1"/>
  <c r="Y14" i="2"/>
  <c r="T14" i="2"/>
  <c r="I11" i="1" l="1"/>
  <c r="E12" i="1"/>
  <c r="K11" i="1"/>
  <c r="T15" i="2"/>
  <c r="Y15" i="2"/>
  <c r="S15" i="2"/>
  <c r="X15" i="2"/>
  <c r="D18" i="1"/>
  <c r="S16" i="2" l="1"/>
  <c r="X16" i="2"/>
  <c r="H12" i="1"/>
  <c r="F12" i="1"/>
  <c r="G12" i="1"/>
  <c r="J12" i="1"/>
  <c r="T16" i="2"/>
  <c r="Y16" i="2"/>
  <c r="I12" i="1" l="1"/>
  <c r="E13" i="1"/>
  <c r="K12" i="1"/>
  <c r="X17" i="2"/>
  <c r="S17" i="2"/>
  <c r="Y17" i="2"/>
  <c r="T17" i="2"/>
  <c r="T18" i="2" l="1"/>
  <c r="Y18" i="2"/>
  <c r="S18" i="2"/>
  <c r="X18" i="2"/>
  <c r="G13" i="1"/>
  <c r="H13" i="1"/>
  <c r="F13" i="1"/>
  <c r="J13" i="1"/>
  <c r="I13" i="1" l="1"/>
  <c r="E14" i="1"/>
  <c r="K13" i="1"/>
  <c r="S19" i="2"/>
  <c r="X19" i="2"/>
  <c r="T19" i="2"/>
  <c r="Y19" i="2"/>
  <c r="H14" i="1" l="1"/>
  <c r="G14" i="1"/>
  <c r="F14" i="1"/>
  <c r="J14" i="1"/>
  <c r="Y20" i="2"/>
  <c r="T20" i="2"/>
  <c r="S20" i="2"/>
  <c r="X20" i="2"/>
  <c r="I14" i="1" l="1"/>
  <c r="E15" i="1"/>
  <c r="K14" i="1"/>
  <c r="S21" i="2"/>
  <c r="X21" i="2"/>
  <c r="T21" i="2"/>
  <c r="Y21" i="2"/>
  <c r="X22" i="2" l="1"/>
  <c r="S22" i="2"/>
  <c r="G15" i="1"/>
  <c r="H15" i="1"/>
  <c r="F15" i="1"/>
  <c r="J15" i="1"/>
  <c r="Y22" i="2"/>
  <c r="T22" i="2"/>
  <c r="I15" i="1" l="1"/>
  <c r="E16" i="1"/>
  <c r="K15" i="1"/>
  <c r="T23" i="2"/>
  <c r="Y23" i="2"/>
  <c r="S23" i="2"/>
  <c r="X23" i="2"/>
  <c r="G16" i="1" l="1"/>
  <c r="H16" i="1"/>
  <c r="F16" i="1"/>
  <c r="J16" i="1"/>
  <c r="S24" i="2"/>
  <c r="X24" i="2"/>
  <c r="T24" i="2"/>
  <c r="Y24" i="2"/>
  <c r="I16" i="1" l="1"/>
  <c r="E17" i="1"/>
  <c r="K16" i="1"/>
  <c r="X25" i="2"/>
  <c r="S25" i="2"/>
  <c r="T25" i="2"/>
  <c r="Y25" i="2"/>
  <c r="G17" i="1" l="1"/>
  <c r="H17" i="1"/>
  <c r="F17" i="1"/>
  <c r="J17" i="1"/>
  <c r="T26" i="2"/>
  <c r="Y26" i="2"/>
  <c r="S26" i="2"/>
  <c r="X26" i="2"/>
  <c r="S27" i="2" l="1"/>
  <c r="X27" i="2"/>
  <c r="T27" i="2"/>
  <c r="Y27" i="2"/>
  <c r="I17" i="1"/>
  <c r="E18" i="1"/>
  <c r="K17" i="1"/>
  <c r="H18" i="1" l="1"/>
  <c r="H19" i="1" s="1"/>
  <c r="G18" i="1"/>
  <c r="F18" i="1"/>
  <c r="J18" i="1"/>
  <c r="S28" i="2"/>
  <c r="X28" i="2"/>
  <c r="Y28" i="2"/>
  <c r="T28" i="2"/>
  <c r="G19" i="1" l="1"/>
  <c r="R7" i="1" s="1"/>
  <c r="R9" i="1"/>
  <c r="T29" i="2"/>
  <c r="Y29" i="2"/>
  <c r="S29" i="2"/>
  <c r="X29" i="2"/>
  <c r="I18" i="1"/>
  <c r="R10" i="1"/>
  <c r="K18" i="1"/>
  <c r="R8" i="1" l="1"/>
  <c r="I19" i="1"/>
  <c r="R6" i="1" s="1"/>
  <c r="S30" i="2"/>
  <c r="X30" i="2"/>
  <c r="Y30" i="2"/>
  <c r="T30" i="2"/>
  <c r="T31" i="2" l="1"/>
  <c r="Y31" i="2"/>
  <c r="S31" i="2"/>
  <c r="X31" i="2"/>
  <c r="S32" i="2" l="1"/>
  <c r="X32" i="2"/>
  <c r="T32" i="2"/>
  <c r="Y32" i="2"/>
  <c r="T33" i="2" l="1"/>
  <c r="Y33" i="2"/>
  <c r="X33" i="2"/>
  <c r="S33" i="2"/>
  <c r="S34" i="2" l="1"/>
  <c r="X34" i="2"/>
  <c r="T34" i="2"/>
  <c r="Y34" i="2"/>
  <c r="T35" i="2" l="1"/>
  <c r="Y35" i="2"/>
  <c r="S35" i="2"/>
  <c r="X35" i="2"/>
  <c r="S36" i="2" l="1"/>
  <c r="X36" i="2"/>
  <c r="T36" i="2"/>
  <c r="Y36" i="2"/>
  <c r="T37" i="2" l="1"/>
  <c r="Y37" i="2"/>
  <c r="S37" i="2"/>
  <c r="X37" i="2"/>
  <c r="S38" i="2" l="1"/>
  <c r="X38" i="2"/>
  <c r="X39" i="2" s="1"/>
  <c r="T38" i="2"/>
  <c r="Y38" i="2"/>
  <c r="Y39" i="2" s="1"/>
  <c r="Y43" i="2" l="1"/>
  <c r="Y41" i="2"/>
  <c r="AF8" i="2"/>
  <c r="AF6" i="2"/>
  <c r="X43" i="2"/>
  <c r="X41" i="2"/>
  <c r="AF9" i="2"/>
  <c r="AF5" i="2"/>
  <c r="AF7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<sst xmlns="http://schemas.openxmlformats.org/spreadsheetml/2006/main" count="184" uniqueCount="58">
  <si>
    <t>Lambda</t>
  </si>
  <si>
    <t>Mu</t>
  </si>
  <si>
    <t>Customer Number</t>
  </si>
  <si>
    <t>Inter-Arr Time</t>
  </si>
  <si>
    <t>Service Time</t>
  </si>
  <si>
    <t>Arrival Time</t>
  </si>
  <si>
    <t>Service Start</t>
  </si>
  <si>
    <t>Service End</t>
  </si>
  <si>
    <t>Wait Time</t>
  </si>
  <si>
    <t>Idle Time</t>
  </si>
  <si>
    <t>System Time</t>
  </si>
  <si>
    <t>Queue Count</t>
  </si>
  <si>
    <t>Customer Count</t>
  </si>
  <si>
    <t>Entity</t>
  </si>
  <si>
    <t>Cell</t>
  </si>
  <si>
    <t>Formula</t>
  </si>
  <si>
    <t>L</t>
  </si>
  <si>
    <t>B7</t>
  </si>
  <si>
    <t>Lq</t>
  </si>
  <si>
    <t>C7</t>
  </si>
  <si>
    <t>W</t>
  </si>
  <si>
    <t>D7</t>
  </si>
  <si>
    <t>Wq</t>
  </si>
  <si>
    <t>E7</t>
  </si>
  <si>
    <t>Util</t>
  </si>
  <si>
    <t>F7</t>
  </si>
  <si>
    <t>G7</t>
  </si>
  <si>
    <t>H7</t>
  </si>
  <si>
    <t>I7</t>
  </si>
  <si>
    <t>J7</t>
  </si>
  <si>
    <t>K7</t>
  </si>
  <si>
    <t># in sys</t>
  </si>
  <si>
    <t># in que</t>
  </si>
  <si>
    <t>#</t>
  </si>
  <si>
    <t>Event</t>
  </si>
  <si>
    <t>Time</t>
  </si>
  <si>
    <t>time diff</t>
  </si>
  <si>
    <t>sys time</t>
  </si>
  <si>
    <t>que time</t>
  </si>
  <si>
    <t>A</t>
  </si>
  <si>
    <t>SS</t>
  </si>
  <si>
    <t>SE</t>
  </si>
  <si>
    <t>Value</t>
  </si>
  <si>
    <t># in system</t>
  </si>
  <si>
    <t>S4</t>
  </si>
  <si>
    <t># in queue</t>
  </si>
  <si>
    <t>T4</t>
  </si>
  <si>
    <t>time diference</t>
  </si>
  <si>
    <t>V4</t>
  </si>
  <si>
    <t>system time</t>
  </si>
  <si>
    <t>X4</t>
  </si>
  <si>
    <t>queueing time</t>
  </si>
  <si>
    <t>Y4</t>
  </si>
  <si>
    <t>Rho</t>
  </si>
  <si>
    <t>Real Statistics Using Excel</t>
  </si>
  <si>
    <t>Updated</t>
  </si>
  <si>
    <t>Copyright © 2013 - 2023 Charles Zaiontz</t>
  </si>
  <si>
    <t>Event-Driven Queueing Simulation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</si>
</sst>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3" borderId="0" xfId="0" applyFill="1" applyAlignment="1">
      <alignment horizontal="center" wrapText="1"/>
    </xf>
    <xf numFmtId="0" fontId="0" fillId="0" borderId="0" xfId="0" applyAlignment="1">
      <alignment wrapText="1"/>
    </xf>
    <xf numFmtId="0" fontId="1" fillId="0" borderId="3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DBF67-F02E-4903-87D6-80E794E33E88}">
  <sheetPr codeName="Sheet1"/>
  <dimension ref="A1:B6"/>
  <sheetViews>
    <sheetView tabSelected="1" workbookViewId="0"/>
  </sheetViews>
  <sheetFormatPr defaultRowHeight="14.5" x14ac:dyDescent="0.35"/>
  <cols>
    <col min="2" max="2" width="9.54296875" bestFit="1" customWidth="1"/>
  </cols>
  <sheetData>
    <row r="1" spans="1:2" x14ac:dyDescent="0.35">
      <c r="A1" t="s">
        <v>54</v>
      </c>
    </row>
    <row r="2" spans="1:2" x14ac:dyDescent="0.35">
      <c r="A2" t="s">
        <v>57</v>
      </c>
    </row>
    <row r="4" spans="1:2" x14ac:dyDescent="0.35">
      <c r="A4" t="s">
        <v>55</v>
      </c>
      <c r="B4" s="15">
        <v>44998</v>
      </c>
    </row>
    <row r="6" spans="1:2" x14ac:dyDescent="0.35">
      <c r="A6" s="16" t="s">
        <v>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C2A3C-A635-4348-9221-3682D41510F9}">
  <sheetPr codeName="Sheet2"/>
  <dimension ref="A2:T19"/>
  <sheetViews>
    <sheetView workbookViewId="0"/>
  </sheetViews>
  <sheetFormatPr defaultRowHeight="14.5" x14ac:dyDescent="0.35"/>
  <cols>
    <col min="13" max="13" width="16.1796875" customWidth="1"/>
    <col min="14" max="14" width="6" customWidth="1"/>
    <col min="15" max="15" width="23.453125" customWidth="1"/>
    <col min="16" max="16" width="6.6328125" customWidth="1"/>
    <col min="17" max="17" width="5.7265625" customWidth="1"/>
    <col min="19" max="19" width="3.36328125" customWidth="1"/>
    <col min="20" max="20" width="18.1796875" bestFit="1" customWidth="1"/>
  </cols>
  <sheetData>
    <row r="2" spans="1:20" x14ac:dyDescent="0.35">
      <c r="A2" t="s">
        <v>0</v>
      </c>
      <c r="B2" s="1">
        <v>5</v>
      </c>
    </row>
    <row r="3" spans="1:20" x14ac:dyDescent="0.35">
      <c r="A3" t="s">
        <v>1</v>
      </c>
      <c r="B3" s="2">
        <v>6</v>
      </c>
    </row>
    <row r="5" spans="1:20" s="4" customFormat="1" ht="14.5" customHeight="1" x14ac:dyDescent="0.3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</row>
    <row r="6" spans="1:20" x14ac:dyDescent="0.35">
      <c r="M6" s="5" t="s">
        <v>13</v>
      </c>
      <c r="N6" s="5" t="s">
        <v>14</v>
      </c>
      <c r="O6" s="5" t="s">
        <v>15</v>
      </c>
      <c r="Q6" t="s">
        <v>16</v>
      </c>
      <c r="R6" s="6">
        <f>I19/F18</f>
        <v>1.607481459860427</v>
      </c>
      <c r="T6" t="e" cm="1">
        <f t="array" aca="1" ref="T6" ca="1">FTEXT(R6)</f>
        <v>#NAME?</v>
      </c>
    </row>
    <row r="7" spans="1:20" x14ac:dyDescent="0.35">
      <c r="A7" s="7">
        <v>1</v>
      </c>
      <c r="B7">
        <v>8.0704226964183973E-2</v>
      </c>
      <c r="C7">
        <v>1.5896888462017072E-2</v>
      </c>
      <c r="D7">
        <f>D6+B7</f>
        <v>8.0704226964183973E-2</v>
      </c>
      <c r="E7">
        <f>MAX(D7,F6)</f>
        <v>8.0704226964183973E-2</v>
      </c>
      <c r="F7">
        <f>E7+C7</f>
        <v>9.6601115426201048E-2</v>
      </c>
      <c r="G7">
        <f>E7-D7</f>
        <v>0</v>
      </c>
      <c r="H7">
        <f>E7-F6</f>
        <v>8.0704226964183973E-2</v>
      </c>
      <c r="I7">
        <f>F7-D7</f>
        <v>1.5896888462017075E-2</v>
      </c>
      <c r="J7" s="7">
        <f>COUNTIF(E$7:E7,"&gt;"&amp;D7)</f>
        <v>0</v>
      </c>
      <c r="K7" s="7">
        <f>COUNTIF(F$7:F7,"&gt;"&amp;D7)</f>
        <v>1</v>
      </c>
      <c r="M7" t="str" cm="1">
        <f t="array" ref="M7:M16">TRANSPOSE(B5:K5)</f>
        <v>Inter-Arr Time</v>
      </c>
      <c r="N7" t="s">
        <v>17</v>
      </c>
      <c r="O7" t="e" cm="1">
        <f t="array" aca="1" ref="O7" ca="1">TRANSPOSE(FTEXT(B7:K7))</f>
        <v>#NAME?</v>
      </c>
      <c r="Q7" t="s">
        <v>18</v>
      </c>
      <c r="R7" s="9">
        <f>G19/E18</f>
        <v>0.89353555861324008</v>
      </c>
      <c r="T7" t="e" cm="1">
        <f t="array" aca="1" ref="T7" ca="1">FTEXT(R7)</f>
        <v>#NAME?</v>
      </c>
    </row>
    <row r="8" spans="1:20" x14ac:dyDescent="0.35">
      <c r="A8" s="7">
        <v>2</v>
      </c>
      <c r="B8">
        <v>4.825960746139981E-2</v>
      </c>
      <c r="C8">
        <v>0.26920563522470808</v>
      </c>
      <c r="D8">
        <f t="shared" ref="D8:D18" si="0">D7+B8</f>
        <v>0.12896383442558379</v>
      </c>
      <c r="E8">
        <f t="shared" ref="E8:E10" si="1">MAX(D8,F7)</f>
        <v>0.12896383442558379</v>
      </c>
      <c r="F8">
        <f t="shared" ref="F8:F18" si="2">E8+C8</f>
        <v>0.39816946965029187</v>
      </c>
      <c r="G8">
        <f t="shared" ref="G8:G18" si="3">E8-D8</f>
        <v>0</v>
      </c>
      <c r="H8">
        <f t="shared" ref="H8:H18" si="4">E8-F7</f>
        <v>3.2362718999382742E-2</v>
      </c>
      <c r="I8">
        <f t="shared" ref="I8:I18" si="5">F8-D8</f>
        <v>0.26920563522470808</v>
      </c>
      <c r="J8" s="7">
        <f>COUNTIF(E$7:E8,"&gt;"&amp;D8)</f>
        <v>0</v>
      </c>
      <c r="K8" s="7">
        <f>COUNTIF(F$7:F8,"&gt;"&amp;D8)</f>
        <v>1</v>
      </c>
      <c r="M8" t="str">
        <v>Service Time</v>
      </c>
      <c r="N8" t="s">
        <v>19</v>
      </c>
      <c r="Q8" t="s">
        <v>20</v>
      </c>
      <c r="R8" s="9">
        <f>AVERAGE(I7:I18)</f>
        <v>0.29307350671644322</v>
      </c>
      <c r="T8" t="e" cm="1">
        <f t="array" aca="1" ref="T8" ca="1">FTEXT(R8)</f>
        <v>#NAME?</v>
      </c>
    </row>
    <row r="9" spans="1:20" x14ac:dyDescent="0.35">
      <c r="A9" s="7">
        <v>3</v>
      </c>
      <c r="B9">
        <v>8.9834663915191182E-2</v>
      </c>
      <c r="C9">
        <v>4.5990872879853241E-2</v>
      </c>
      <c r="D9">
        <f t="shared" si="0"/>
        <v>0.21879849834077497</v>
      </c>
      <c r="E9">
        <f t="shared" si="1"/>
        <v>0.39816946965029187</v>
      </c>
      <c r="F9">
        <f t="shared" si="2"/>
        <v>0.44416034253014514</v>
      </c>
      <c r="G9">
        <f t="shared" si="3"/>
        <v>0.1793709713095169</v>
      </c>
      <c r="H9">
        <f t="shared" si="4"/>
        <v>0</v>
      </c>
      <c r="I9">
        <f t="shared" si="5"/>
        <v>0.22536184418937016</v>
      </c>
      <c r="J9" s="7">
        <f>COUNTIF(E$7:E9,"&gt;"&amp;D9)</f>
        <v>1</v>
      </c>
      <c r="K9" s="7">
        <f>COUNTIF(F$7:F9,"&gt;"&amp;D9)</f>
        <v>2</v>
      </c>
      <c r="M9" t="str">
        <v>Arrival Time</v>
      </c>
      <c r="N9" t="s">
        <v>21</v>
      </c>
      <c r="Q9" t="s">
        <v>22</v>
      </c>
      <c r="R9" s="9">
        <f>AVERAGE(G7:G18)</f>
        <v>0.154151883612932</v>
      </c>
      <c r="T9" t="e" cm="1">
        <f t="array" aca="1" ref="T9" ca="1">FTEXT(R9)</f>
        <v>#NAME?</v>
      </c>
    </row>
    <row r="10" spans="1:20" x14ac:dyDescent="0.35">
      <c r="A10" s="7">
        <v>4</v>
      </c>
      <c r="B10">
        <v>0.49006406787996282</v>
      </c>
      <c r="C10">
        <v>8.8630485524930955E-2</v>
      </c>
      <c r="D10">
        <f t="shared" si="0"/>
        <v>0.70886256622073773</v>
      </c>
      <c r="E10">
        <f t="shared" si="1"/>
        <v>0.70886256622073773</v>
      </c>
      <c r="F10">
        <f t="shared" si="2"/>
        <v>0.79749305174566865</v>
      </c>
      <c r="G10">
        <f t="shared" si="3"/>
        <v>0</v>
      </c>
      <c r="H10">
        <f t="shared" si="4"/>
        <v>0.2647022236905926</v>
      </c>
      <c r="I10">
        <f t="shared" si="5"/>
        <v>8.8630485524930913E-2</v>
      </c>
      <c r="J10" s="7">
        <f>COUNTIF(E$7:E10,"&gt;"&amp;D10)</f>
        <v>0</v>
      </c>
      <c r="K10" s="7">
        <f>COUNTIF(F$7:F10,"&gt;"&amp;D10)</f>
        <v>1</v>
      </c>
      <c r="M10" t="str">
        <v>Service Start</v>
      </c>
      <c r="N10" t="s">
        <v>23</v>
      </c>
      <c r="Q10" t="s">
        <v>24</v>
      </c>
      <c r="R10" s="10">
        <f>C19/MAX(F7:F18)</f>
        <v>0.76197243488363087</v>
      </c>
      <c r="T10" t="e" cm="1">
        <f t="array" aca="1" ref="T10" ca="1">FTEXT(R10)</f>
        <v>#NAME?</v>
      </c>
    </row>
    <row r="11" spans="1:20" x14ac:dyDescent="0.35">
      <c r="A11" s="7">
        <v>5</v>
      </c>
      <c r="B11">
        <v>0.21562864432969864</v>
      </c>
      <c r="C11">
        <v>2.7446370053812327E-2</v>
      </c>
      <c r="D11">
        <f t="shared" si="0"/>
        <v>0.92449121055043637</v>
      </c>
      <c r="E11">
        <f>MAX(D11,F10)</f>
        <v>0.92449121055043637</v>
      </c>
      <c r="F11">
        <f t="shared" si="2"/>
        <v>0.95193758060424871</v>
      </c>
      <c r="G11">
        <f t="shared" si="3"/>
        <v>0</v>
      </c>
      <c r="H11">
        <f t="shared" si="4"/>
        <v>0.12699815880476772</v>
      </c>
      <c r="I11">
        <f t="shared" si="5"/>
        <v>2.7446370053812341E-2</v>
      </c>
      <c r="J11" s="7">
        <f>COUNTIF(E$7:E11,"&gt;"&amp;D11)</f>
        <v>0</v>
      </c>
      <c r="K11" s="7">
        <f>COUNTIF(F$7:F11,"&gt;"&amp;D11)</f>
        <v>1</v>
      </c>
      <c r="M11" t="str">
        <v>Service End</v>
      </c>
      <c r="N11" t="s">
        <v>25</v>
      </c>
    </row>
    <row r="12" spans="1:20" x14ac:dyDescent="0.35">
      <c r="A12" s="7">
        <v>6</v>
      </c>
      <c r="B12">
        <v>4.3440804233600354E-2</v>
      </c>
      <c r="C12">
        <v>0.49073787549614295</v>
      </c>
      <c r="D12">
        <f t="shared" si="0"/>
        <v>0.96793201478403668</v>
      </c>
      <c r="E12">
        <f t="shared" ref="E12:E18" si="6">MAX(D12,F11)</f>
        <v>0.96793201478403668</v>
      </c>
      <c r="F12">
        <f t="shared" si="2"/>
        <v>1.4586698902801796</v>
      </c>
      <c r="G12">
        <f t="shared" si="3"/>
        <v>0</v>
      </c>
      <c r="H12">
        <f t="shared" si="4"/>
        <v>1.5994434179787964E-2</v>
      </c>
      <c r="I12">
        <f t="shared" si="5"/>
        <v>0.49073787549614289</v>
      </c>
      <c r="J12" s="7">
        <f>COUNTIF(E$7:E12,"&gt;"&amp;D12)</f>
        <v>0</v>
      </c>
      <c r="K12" s="7">
        <f>COUNTIF(F$7:F12,"&gt;"&amp;D12)</f>
        <v>1</v>
      </c>
      <c r="M12" t="str">
        <v>Wait Time</v>
      </c>
      <c r="N12" t="s">
        <v>26</v>
      </c>
      <c r="Q12" t="e" cm="1">
        <f t="array" aca="1" ref="Q12" ca="1">MM1X(B2,B3,TRUE)</f>
        <v>#NAME?</v>
      </c>
      <c r="R12" s="6"/>
      <c r="T12" t="e" cm="1">
        <f t="array" aca="1" ref="T12" ca="1">FTEXT(Q12)</f>
        <v>#NAME?</v>
      </c>
    </row>
    <row r="13" spans="1:20" x14ac:dyDescent="0.35">
      <c r="A13" s="7">
        <v>7</v>
      </c>
      <c r="B13">
        <v>0.31202093573797457</v>
      </c>
      <c r="C13">
        <v>0.11752719463040573</v>
      </c>
      <c r="D13">
        <f t="shared" si="0"/>
        <v>1.2799529505220113</v>
      </c>
      <c r="E13">
        <f t="shared" si="6"/>
        <v>1.4586698902801796</v>
      </c>
      <c r="F13">
        <f t="shared" si="2"/>
        <v>1.5761970849105853</v>
      </c>
      <c r="G13">
        <f t="shared" si="3"/>
        <v>0.17871693975816827</v>
      </c>
      <c r="H13">
        <f t="shared" si="4"/>
        <v>0</v>
      </c>
      <c r="I13">
        <f t="shared" si="5"/>
        <v>0.296244134388574</v>
      </c>
      <c r="J13" s="7">
        <f>COUNTIF(E$7:E13,"&gt;"&amp;D13)</f>
        <v>1</v>
      </c>
      <c r="K13" s="7">
        <f>COUNTIF(F$7:F13,"&gt;"&amp;D13)</f>
        <v>2</v>
      </c>
      <c r="M13" t="str">
        <v>Idle Time</v>
      </c>
      <c r="N13" t="s">
        <v>27</v>
      </c>
      <c r="R13" s="9"/>
    </row>
    <row r="14" spans="1:20" x14ac:dyDescent="0.35">
      <c r="A14" s="7">
        <v>8</v>
      </c>
      <c r="B14">
        <v>7.8928233158167948E-3</v>
      </c>
      <c r="C14">
        <v>7.7195554528147553E-2</v>
      </c>
      <c r="D14">
        <f t="shared" si="0"/>
        <v>1.2878457738378282</v>
      </c>
      <c r="E14">
        <f t="shared" si="6"/>
        <v>1.5761970849105853</v>
      </c>
      <c r="F14">
        <f t="shared" si="2"/>
        <v>1.6533926394387328</v>
      </c>
      <c r="G14">
        <f t="shared" si="3"/>
        <v>0.28835131107275713</v>
      </c>
      <c r="H14">
        <f t="shared" si="4"/>
        <v>0</v>
      </c>
      <c r="I14">
        <f t="shared" si="5"/>
        <v>0.36554686560090466</v>
      </c>
      <c r="J14" s="7">
        <f>COUNTIF(E$7:E14,"&gt;"&amp;D14)</f>
        <v>2</v>
      </c>
      <c r="K14" s="7">
        <f>COUNTIF(F$7:F14,"&gt;"&amp;D14)</f>
        <v>3</v>
      </c>
      <c r="M14" t="str">
        <v>System Time</v>
      </c>
      <c r="N14" t="s">
        <v>28</v>
      </c>
      <c r="R14" s="9"/>
    </row>
    <row r="15" spans="1:20" x14ac:dyDescent="0.35">
      <c r="A15" s="7">
        <v>9</v>
      </c>
      <c r="B15">
        <v>1.9418146915096968E-2</v>
      </c>
      <c r="C15">
        <v>0.18589593860039566</v>
      </c>
      <c r="D15">
        <f t="shared" si="0"/>
        <v>1.3072639207529251</v>
      </c>
      <c r="E15">
        <f t="shared" si="6"/>
        <v>1.6533926394387328</v>
      </c>
      <c r="F15">
        <f t="shared" si="2"/>
        <v>1.8392885780391284</v>
      </c>
      <c r="G15">
        <f t="shared" si="3"/>
        <v>0.34612871868580775</v>
      </c>
      <c r="H15">
        <f t="shared" si="4"/>
        <v>0</v>
      </c>
      <c r="I15">
        <f t="shared" si="5"/>
        <v>0.5320246572862033</v>
      </c>
      <c r="J15" s="7">
        <f>COUNTIF(E$7:E15,"&gt;"&amp;D15)</f>
        <v>3</v>
      </c>
      <c r="K15" s="7">
        <f>COUNTIF(F$7:F15,"&gt;"&amp;D15)</f>
        <v>4</v>
      </c>
      <c r="M15" t="str">
        <v>Queue Count</v>
      </c>
      <c r="N15" t="s">
        <v>29</v>
      </c>
      <c r="R15" s="9"/>
    </row>
    <row r="16" spans="1:20" x14ac:dyDescent="0.35">
      <c r="A16" s="7">
        <v>10</v>
      </c>
      <c r="B16">
        <v>0.23080252934638318</v>
      </c>
      <c r="C16">
        <v>0.226354550497845</v>
      </c>
      <c r="D16">
        <f t="shared" si="0"/>
        <v>1.5380664500993082</v>
      </c>
      <c r="E16">
        <f t="shared" si="6"/>
        <v>1.8392885780391284</v>
      </c>
      <c r="F16">
        <f t="shared" si="2"/>
        <v>2.0656431285369732</v>
      </c>
      <c r="G16">
        <f t="shared" si="3"/>
        <v>0.30122212793982017</v>
      </c>
      <c r="H16">
        <f t="shared" si="4"/>
        <v>0</v>
      </c>
      <c r="I16">
        <f t="shared" si="5"/>
        <v>0.52757667843766498</v>
      </c>
      <c r="J16" s="7">
        <f>COUNTIF(E$7:E16,"&gt;"&amp;D16)</f>
        <v>3</v>
      </c>
      <c r="K16" s="7">
        <f>COUNTIF(F$7:F16,"&gt;"&amp;D16)</f>
        <v>4</v>
      </c>
      <c r="M16" s="8" t="str">
        <v>Customer Count</v>
      </c>
      <c r="N16" s="8" t="s">
        <v>30</v>
      </c>
      <c r="O16" s="8"/>
      <c r="R16" s="10"/>
    </row>
    <row r="17" spans="1:11" x14ac:dyDescent="0.35">
      <c r="A17" s="7">
        <v>11</v>
      </c>
      <c r="B17">
        <v>0.19499540421044481</v>
      </c>
      <c r="C17">
        <v>4.5851746612716919E-3</v>
      </c>
      <c r="D17">
        <f t="shared" si="0"/>
        <v>1.7330618543097529</v>
      </c>
      <c r="E17">
        <f t="shared" si="6"/>
        <v>2.0656431285369732</v>
      </c>
      <c r="F17">
        <f t="shared" si="2"/>
        <v>2.0702283031982449</v>
      </c>
      <c r="G17">
        <f t="shared" si="3"/>
        <v>0.33258127422722028</v>
      </c>
      <c r="H17">
        <f t="shared" si="4"/>
        <v>0</v>
      </c>
      <c r="I17">
        <f t="shared" si="5"/>
        <v>0.33716644888849201</v>
      </c>
      <c r="J17" s="7">
        <f>COUNTIF(E$7:E17,"&gt;"&amp;D17)</f>
        <v>2</v>
      </c>
      <c r="K17" s="7">
        <f>COUNTIF(F$7:F17,"&gt;"&amp;D17)</f>
        <v>3</v>
      </c>
    </row>
    <row r="18" spans="1:11" x14ac:dyDescent="0.35">
      <c r="A18" s="11">
        <v>12</v>
      </c>
      <c r="B18" s="8">
        <v>0.11371518852659854</v>
      </c>
      <c r="C18" s="8">
        <v>0.1175929366826054</v>
      </c>
      <c r="D18" s="8">
        <f t="shared" si="0"/>
        <v>1.8467770428363515</v>
      </c>
      <c r="E18" s="8">
        <f t="shared" si="6"/>
        <v>2.0702283031982449</v>
      </c>
      <c r="F18" s="8">
        <f t="shared" si="2"/>
        <v>2.1878212398808503</v>
      </c>
      <c r="G18" s="8">
        <f t="shared" si="3"/>
        <v>0.22345126036189344</v>
      </c>
      <c r="H18" s="8">
        <f t="shared" si="4"/>
        <v>0</v>
      </c>
      <c r="I18" s="8">
        <f t="shared" si="5"/>
        <v>0.34104419704449884</v>
      </c>
      <c r="J18" s="11">
        <f>COUNTIF(E$7:E18,"&gt;"&amp;D18)</f>
        <v>2</v>
      </c>
      <c r="K18" s="11">
        <f>COUNTIF(F$7:F18,"&gt;"&amp;D18)</f>
        <v>3</v>
      </c>
    </row>
    <row r="19" spans="1:11" x14ac:dyDescent="0.35">
      <c r="C19">
        <f>SUM(C7:C18)</f>
        <v>1.6670594772421359</v>
      </c>
      <c r="G19">
        <f>SUM(G7:G18)</f>
        <v>1.8498226033551839</v>
      </c>
      <c r="H19">
        <f t="shared" ref="H19:I19" si="7">SUM(H7:H18)</f>
        <v>0.52076176263871499</v>
      </c>
      <c r="I19">
        <f t="shared" si="7"/>
        <v>3.5168820805973189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D8D1F-6C2F-4EA5-877E-0E66BEDC4066}">
  <sheetPr codeName="Sheet3"/>
  <dimension ref="A1:AH43"/>
  <sheetViews>
    <sheetView workbookViewId="0"/>
  </sheetViews>
  <sheetFormatPr defaultRowHeight="14.5" x14ac:dyDescent="0.35"/>
  <cols>
    <col min="1" max="2" width="5.6328125" style="7" customWidth="1"/>
    <col min="4" max="5" width="5.6328125" style="7" customWidth="1"/>
    <col min="7" max="8" width="5.6328125" style="7" customWidth="1"/>
    <col min="11" max="12" width="5.6328125" customWidth="1"/>
    <col min="15" max="16" width="5.6328125" customWidth="1"/>
    <col min="18" max="18" width="2.81640625" customWidth="1"/>
    <col min="19" max="20" width="7.6328125" style="7" customWidth="1"/>
    <col min="21" max="21" width="2.81640625" customWidth="1"/>
    <col min="23" max="23" width="3" customWidth="1"/>
    <col min="27" max="27" width="13.54296875" customWidth="1"/>
    <col min="28" max="28" width="5.26953125" customWidth="1"/>
    <col min="29" max="29" width="31" customWidth="1"/>
    <col min="31" max="31" width="5.81640625" customWidth="1"/>
    <col min="33" max="33" width="2.7265625" customWidth="1"/>
    <col min="34" max="34" width="14.08984375" customWidth="1"/>
  </cols>
  <sheetData>
    <row r="1" spans="1:34" x14ac:dyDescent="0.35">
      <c r="S1" s="7" t="s">
        <v>31</v>
      </c>
      <c r="T1" s="7" t="s">
        <v>32</v>
      </c>
    </row>
    <row r="2" spans="1:34" x14ac:dyDescent="0.35">
      <c r="A2" s="12" t="s">
        <v>33</v>
      </c>
      <c r="B2" s="12" t="s">
        <v>34</v>
      </c>
      <c r="C2" s="12" t="s">
        <v>35</v>
      </c>
      <c r="D2" s="12" t="s">
        <v>33</v>
      </c>
      <c r="E2" s="12" t="s">
        <v>34</v>
      </c>
      <c r="F2" s="12" t="s">
        <v>35</v>
      </c>
      <c r="G2" s="12" t="s">
        <v>33</v>
      </c>
      <c r="H2" s="12" t="s">
        <v>34</v>
      </c>
      <c r="I2" s="12" t="s">
        <v>35</v>
      </c>
      <c r="K2" s="12" t="s">
        <v>33</v>
      </c>
      <c r="L2" s="12" t="s">
        <v>34</v>
      </c>
      <c r="M2" s="12" t="s">
        <v>35</v>
      </c>
      <c r="O2" s="12" t="s">
        <v>33</v>
      </c>
      <c r="P2" s="12" t="s">
        <v>34</v>
      </c>
      <c r="Q2" s="12" t="s">
        <v>35</v>
      </c>
      <c r="S2" s="11">
        <v>0</v>
      </c>
      <c r="T2" s="11">
        <v>0</v>
      </c>
      <c r="V2" s="11" t="s">
        <v>36</v>
      </c>
      <c r="W2" s="7"/>
      <c r="X2" s="11" t="s">
        <v>37</v>
      </c>
      <c r="Y2" s="11" t="s">
        <v>38</v>
      </c>
    </row>
    <row r="3" spans="1:34" x14ac:dyDescent="0.35">
      <c r="A3" s="7">
        <v>1</v>
      </c>
      <c r="B3" s="7" t="s">
        <v>39</v>
      </c>
      <c r="C3">
        <v>8.0704226964183973E-2</v>
      </c>
      <c r="D3" s="7">
        <v>1</v>
      </c>
      <c r="E3" s="7" t="s">
        <v>40</v>
      </c>
      <c r="F3">
        <v>8.0704226964183973E-2</v>
      </c>
      <c r="G3" s="7">
        <v>1</v>
      </c>
      <c r="H3" s="7" t="s">
        <v>41</v>
      </c>
      <c r="I3">
        <v>9.6601115426201048E-2</v>
      </c>
      <c r="K3" s="7">
        <v>1</v>
      </c>
      <c r="L3" s="7" t="s">
        <v>39</v>
      </c>
      <c r="M3">
        <v>8.0704226964183973E-2</v>
      </c>
      <c r="O3" s="7">
        <v>1</v>
      </c>
      <c r="P3" s="7" t="s">
        <v>39</v>
      </c>
      <c r="Q3">
        <v>8.0704226964183973E-2</v>
      </c>
      <c r="S3" s="7">
        <f>IF(P3="A",S2+1,IF(P3="SE",S2-1,S2))</f>
        <v>1</v>
      </c>
      <c r="T3" s="7">
        <f>IF(P3="A",T2+1,IF(P3="SS",T2-1,T2))</f>
        <v>1</v>
      </c>
      <c r="V3">
        <f>Q3</f>
        <v>8.0704226964183973E-2</v>
      </c>
      <c r="X3">
        <f>V3*S2</f>
        <v>0</v>
      </c>
      <c r="Y3">
        <f>V3*T2</f>
        <v>0</v>
      </c>
    </row>
    <row r="4" spans="1:34" x14ac:dyDescent="0.35">
      <c r="A4" s="7">
        <v>2</v>
      </c>
      <c r="B4" s="7" t="s">
        <v>39</v>
      </c>
      <c r="C4">
        <v>0.12896383442558379</v>
      </c>
      <c r="D4" s="7">
        <v>2</v>
      </c>
      <c r="E4" s="7" t="s">
        <v>40</v>
      </c>
      <c r="F4">
        <v>0.12896383442558379</v>
      </c>
      <c r="G4" s="7">
        <v>2</v>
      </c>
      <c r="H4" s="7" t="s">
        <v>41</v>
      </c>
      <c r="I4">
        <v>0.39816946965029187</v>
      </c>
      <c r="K4" s="7">
        <v>2</v>
      </c>
      <c r="L4" s="7" t="s">
        <v>39</v>
      </c>
      <c r="M4">
        <v>0.12896383442558379</v>
      </c>
      <c r="O4" s="7">
        <v>1</v>
      </c>
      <c r="P4" s="7" t="s">
        <v>40</v>
      </c>
      <c r="Q4">
        <v>8.0704226964183973E-2</v>
      </c>
      <c r="S4" s="7">
        <f t="shared" ref="S4:S38" si="0">IF(P4="A",S3+1,IF(P4="SE",S3-1,S3))</f>
        <v>1</v>
      </c>
      <c r="T4" s="7">
        <f t="shared" ref="T4:T38" si="1">IF(P4="A",T3+1,IF(P4="SS",T3-1,T3))</f>
        <v>0</v>
      </c>
      <c r="V4">
        <f>Q4-Q3</f>
        <v>0</v>
      </c>
      <c r="X4">
        <f t="shared" ref="X4:X38" si="2">V4*S3</f>
        <v>0</v>
      </c>
      <c r="Y4">
        <f t="shared" ref="Y4:Y38" si="3">V4*T3</f>
        <v>0</v>
      </c>
      <c r="AA4" s="5" t="s">
        <v>34</v>
      </c>
      <c r="AB4" s="5" t="s">
        <v>14</v>
      </c>
      <c r="AC4" s="5" t="s">
        <v>15</v>
      </c>
      <c r="AE4" s="5" t="s">
        <v>34</v>
      </c>
      <c r="AF4" s="13" t="s">
        <v>42</v>
      </c>
      <c r="AG4" s="13"/>
      <c r="AH4" s="14" t="s">
        <v>15</v>
      </c>
    </row>
    <row r="5" spans="1:34" x14ac:dyDescent="0.35">
      <c r="A5" s="7">
        <v>3</v>
      </c>
      <c r="B5" s="7" t="s">
        <v>39</v>
      </c>
      <c r="C5">
        <v>0.21879849834077497</v>
      </c>
      <c r="D5" s="7">
        <v>3</v>
      </c>
      <c r="E5" s="7" t="s">
        <v>40</v>
      </c>
      <c r="F5">
        <v>0.39816946965029187</v>
      </c>
      <c r="G5" s="7">
        <v>3</v>
      </c>
      <c r="H5" s="7" t="s">
        <v>41</v>
      </c>
      <c r="I5">
        <v>0.44416034253014514</v>
      </c>
      <c r="K5" s="7">
        <v>3</v>
      </c>
      <c r="L5" s="7" t="s">
        <v>39</v>
      </c>
      <c r="M5">
        <v>0.21879849834077497</v>
      </c>
      <c r="O5" s="7">
        <v>1</v>
      </c>
      <c r="P5" s="7" t="s">
        <v>41</v>
      </c>
      <c r="Q5">
        <v>9.6601115426201048E-2</v>
      </c>
      <c r="S5" s="7">
        <f t="shared" si="0"/>
        <v>0</v>
      </c>
      <c r="T5" s="7">
        <f t="shared" si="1"/>
        <v>0</v>
      </c>
      <c r="V5">
        <f t="shared" ref="V5:V38" si="4">Q5-Q4</f>
        <v>1.5896888462017075E-2</v>
      </c>
      <c r="X5">
        <f t="shared" si="2"/>
        <v>1.5896888462017075E-2</v>
      </c>
      <c r="Y5">
        <f t="shared" si="3"/>
        <v>0</v>
      </c>
      <c r="AA5" t="s">
        <v>43</v>
      </c>
      <c r="AB5" t="s">
        <v>44</v>
      </c>
      <c r="AC5" t="e" cm="1">
        <f t="array" aca="1" ref="AC5" ca="1">FTEXT(S4)</f>
        <v>#NAME?</v>
      </c>
      <c r="AE5" t="s">
        <v>16</v>
      </c>
      <c r="AF5">
        <f>X39/Q38</f>
        <v>1.6074814598604275</v>
      </c>
      <c r="AH5" t="e" cm="1">
        <f t="array" aca="1" ref="AH5" ca="1">FTEXT(AF5)</f>
        <v>#NAME?</v>
      </c>
    </row>
    <row r="6" spans="1:34" x14ac:dyDescent="0.35">
      <c r="A6" s="7">
        <v>4</v>
      </c>
      <c r="B6" s="7" t="s">
        <v>39</v>
      </c>
      <c r="C6">
        <v>0.70886256622073773</v>
      </c>
      <c r="D6" s="7">
        <v>4</v>
      </c>
      <c r="E6" s="7" t="s">
        <v>40</v>
      </c>
      <c r="F6">
        <v>0.70886256622073773</v>
      </c>
      <c r="G6" s="7">
        <v>4</v>
      </c>
      <c r="H6" s="7" t="s">
        <v>41</v>
      </c>
      <c r="I6">
        <v>0.79749305174566865</v>
      </c>
      <c r="K6" s="7">
        <v>4</v>
      </c>
      <c r="L6" s="7" t="s">
        <v>39</v>
      </c>
      <c r="M6">
        <v>0.70886256622073773</v>
      </c>
      <c r="O6" s="7">
        <v>2</v>
      </c>
      <c r="P6" s="7" t="s">
        <v>39</v>
      </c>
      <c r="Q6">
        <v>0.12896383442558379</v>
      </c>
      <c r="S6" s="7">
        <f t="shared" si="0"/>
        <v>1</v>
      </c>
      <c r="T6" s="7">
        <f t="shared" si="1"/>
        <v>1</v>
      </c>
      <c r="V6">
        <f t="shared" si="4"/>
        <v>3.2362718999382742E-2</v>
      </c>
      <c r="X6">
        <f t="shared" si="2"/>
        <v>0</v>
      </c>
      <c r="Y6">
        <f t="shared" si="3"/>
        <v>0</v>
      </c>
      <c r="AA6" t="s">
        <v>45</v>
      </c>
      <c r="AB6" t="s">
        <v>46</v>
      </c>
      <c r="AC6" t="e" cm="1">
        <f t="array" aca="1" ref="AC6" ca="1">FTEXT(T4)</f>
        <v>#NAME?</v>
      </c>
      <c r="AE6" t="s">
        <v>18</v>
      </c>
      <c r="AF6">
        <f>Y39/Q36</f>
        <v>0.89353555861324008</v>
      </c>
      <c r="AH6" t="e" cm="1">
        <f t="array" aca="1" ref="AH6" ca="1">FTEXT(AF6)</f>
        <v>#NAME?</v>
      </c>
    </row>
    <row r="7" spans="1:34" x14ac:dyDescent="0.35">
      <c r="A7" s="7">
        <v>5</v>
      </c>
      <c r="B7" s="7" t="s">
        <v>39</v>
      </c>
      <c r="C7">
        <v>0.92449121055043637</v>
      </c>
      <c r="D7" s="7">
        <v>5</v>
      </c>
      <c r="E7" s="7" t="s">
        <v>40</v>
      </c>
      <c r="F7">
        <v>0.92449121055043637</v>
      </c>
      <c r="G7" s="7">
        <v>5</v>
      </c>
      <c r="H7" s="7" t="s">
        <v>41</v>
      </c>
      <c r="I7">
        <v>0.95193758060424871</v>
      </c>
      <c r="K7" s="7">
        <v>5</v>
      </c>
      <c r="L7" s="7" t="s">
        <v>39</v>
      </c>
      <c r="M7">
        <v>0.92449121055043637</v>
      </c>
      <c r="O7" s="7">
        <v>2</v>
      </c>
      <c r="P7" s="7" t="s">
        <v>40</v>
      </c>
      <c r="Q7">
        <v>0.12896383442558379</v>
      </c>
      <c r="S7" s="7">
        <f t="shared" si="0"/>
        <v>1</v>
      </c>
      <c r="T7" s="7">
        <f t="shared" si="1"/>
        <v>0</v>
      </c>
      <c r="V7">
        <f t="shared" si="4"/>
        <v>0</v>
      </c>
      <c r="X7">
        <f t="shared" si="2"/>
        <v>0</v>
      </c>
      <c r="Y7">
        <f t="shared" si="3"/>
        <v>0</v>
      </c>
      <c r="AA7" t="s">
        <v>47</v>
      </c>
      <c r="AB7" t="s">
        <v>48</v>
      </c>
      <c r="AC7" t="e" cm="1">
        <f t="array" aca="1" ref="AC7" ca="1">FTEXT(V4)</f>
        <v>#NAME?</v>
      </c>
      <c r="AE7" t="s">
        <v>20</v>
      </c>
      <c r="AF7">
        <f>X39/O38</f>
        <v>0.29307350671644333</v>
      </c>
      <c r="AH7" t="e" cm="1">
        <f t="array" aca="1" ref="AH7" ca="1">FTEXT(AF7)</f>
        <v>#NAME?</v>
      </c>
    </row>
    <row r="8" spans="1:34" x14ac:dyDescent="0.35">
      <c r="A8" s="7">
        <v>6</v>
      </c>
      <c r="B8" s="7" t="s">
        <v>39</v>
      </c>
      <c r="C8">
        <v>0.96793201478403668</v>
      </c>
      <c r="D8" s="7">
        <v>6</v>
      </c>
      <c r="E8" s="7" t="s">
        <v>40</v>
      </c>
      <c r="F8">
        <v>0.96793201478403668</v>
      </c>
      <c r="G8" s="7">
        <v>6</v>
      </c>
      <c r="H8" s="7" t="s">
        <v>41</v>
      </c>
      <c r="I8">
        <v>1.4586698902801796</v>
      </c>
      <c r="K8" s="7">
        <v>6</v>
      </c>
      <c r="L8" s="7" t="s">
        <v>39</v>
      </c>
      <c r="M8">
        <v>0.96793201478403668</v>
      </c>
      <c r="O8" s="7">
        <v>3</v>
      </c>
      <c r="P8" s="7" t="s">
        <v>39</v>
      </c>
      <c r="Q8">
        <v>0.21879849834077497</v>
      </c>
      <c r="S8" s="7">
        <f t="shared" si="0"/>
        <v>2</v>
      </c>
      <c r="T8" s="7">
        <f t="shared" si="1"/>
        <v>1</v>
      </c>
      <c r="V8">
        <f t="shared" si="4"/>
        <v>8.9834663915191182E-2</v>
      </c>
      <c r="X8">
        <f t="shared" si="2"/>
        <v>8.9834663915191182E-2</v>
      </c>
      <c r="Y8">
        <f t="shared" si="3"/>
        <v>0</v>
      </c>
      <c r="AA8" t="s">
        <v>49</v>
      </c>
      <c r="AB8" t="s">
        <v>50</v>
      </c>
      <c r="AC8" t="e" cm="1">
        <f t="array" aca="1" ref="AC8" ca="1">FTEXT(X4)</f>
        <v>#NAME?</v>
      </c>
      <c r="AE8" t="s">
        <v>22</v>
      </c>
      <c r="AF8">
        <f>Y39/O36</f>
        <v>0.154151883612932</v>
      </c>
      <c r="AH8" t="e" cm="1">
        <f t="array" aca="1" ref="AH8" ca="1">FTEXT(AF8)</f>
        <v>#NAME?</v>
      </c>
    </row>
    <row r="9" spans="1:34" x14ac:dyDescent="0.35">
      <c r="A9" s="7">
        <v>7</v>
      </c>
      <c r="B9" s="7" t="s">
        <v>39</v>
      </c>
      <c r="C9">
        <v>1.2799529505220113</v>
      </c>
      <c r="D9" s="7">
        <v>7</v>
      </c>
      <c r="E9" s="7" t="s">
        <v>40</v>
      </c>
      <c r="F9">
        <v>1.4586698902801796</v>
      </c>
      <c r="G9" s="7">
        <v>7</v>
      </c>
      <c r="H9" s="7" t="s">
        <v>41</v>
      </c>
      <c r="I9">
        <v>1.5761970849105853</v>
      </c>
      <c r="K9" s="7">
        <v>7</v>
      </c>
      <c r="L9" s="7" t="s">
        <v>39</v>
      </c>
      <c r="M9">
        <v>1.2799529505220113</v>
      </c>
      <c r="O9" s="7">
        <v>3</v>
      </c>
      <c r="P9" s="7" t="s">
        <v>40</v>
      </c>
      <c r="Q9">
        <v>0.39816946965029187</v>
      </c>
      <c r="S9" s="7">
        <f t="shared" si="0"/>
        <v>2</v>
      </c>
      <c r="T9" s="7">
        <f t="shared" si="1"/>
        <v>0</v>
      </c>
      <c r="V9">
        <f t="shared" si="4"/>
        <v>0.1793709713095169</v>
      </c>
      <c r="X9">
        <f t="shared" si="2"/>
        <v>0.3587419426190338</v>
      </c>
      <c r="Y9">
        <f t="shared" si="3"/>
        <v>0.1793709713095169</v>
      </c>
      <c r="AA9" s="8" t="s">
        <v>51</v>
      </c>
      <c r="AB9" s="8" t="s">
        <v>52</v>
      </c>
      <c r="AC9" s="8" t="e" cm="1">
        <f t="array" aca="1" ref="AC9" ca="1">FTEXT(Y4)</f>
        <v>#NAME?</v>
      </c>
      <c r="AE9" s="8" t="s">
        <v>53</v>
      </c>
      <c r="AF9" s="8">
        <f>(X39-Y39)/Q38</f>
        <v>0.76197243488363087</v>
      </c>
      <c r="AG9" s="8"/>
      <c r="AH9" s="8" t="e" cm="1">
        <f t="array" aca="1" ref="AH9" ca="1">FTEXT(AF9)</f>
        <v>#NAME?</v>
      </c>
    </row>
    <row r="10" spans="1:34" x14ac:dyDescent="0.35">
      <c r="A10" s="7">
        <v>8</v>
      </c>
      <c r="B10" s="7" t="s">
        <v>39</v>
      </c>
      <c r="C10">
        <v>1.2878457738378282</v>
      </c>
      <c r="D10" s="7">
        <v>8</v>
      </c>
      <c r="E10" s="7" t="s">
        <v>40</v>
      </c>
      <c r="F10">
        <v>1.5761970849105853</v>
      </c>
      <c r="G10" s="7">
        <v>8</v>
      </c>
      <c r="H10" s="7" t="s">
        <v>41</v>
      </c>
      <c r="I10">
        <v>1.6533926394387328</v>
      </c>
      <c r="K10" s="7">
        <v>8</v>
      </c>
      <c r="L10" s="7" t="s">
        <v>39</v>
      </c>
      <c r="M10">
        <v>1.2878457738378282</v>
      </c>
      <c r="O10" s="7">
        <v>2</v>
      </c>
      <c r="P10" s="7" t="s">
        <v>41</v>
      </c>
      <c r="Q10">
        <v>0.39816946965029187</v>
      </c>
      <c r="S10" s="7">
        <f t="shared" si="0"/>
        <v>1</v>
      </c>
      <c r="T10" s="7">
        <f t="shared" si="1"/>
        <v>0</v>
      </c>
      <c r="V10">
        <f t="shared" si="4"/>
        <v>0</v>
      </c>
      <c r="X10">
        <f t="shared" si="2"/>
        <v>0</v>
      </c>
      <c r="Y10">
        <f t="shared" si="3"/>
        <v>0</v>
      </c>
    </row>
    <row r="11" spans="1:34" x14ac:dyDescent="0.35">
      <c r="A11" s="7">
        <v>9</v>
      </c>
      <c r="B11" s="7" t="s">
        <v>39</v>
      </c>
      <c r="C11">
        <v>1.3072639207529251</v>
      </c>
      <c r="D11" s="7">
        <v>9</v>
      </c>
      <c r="E11" s="7" t="s">
        <v>40</v>
      </c>
      <c r="F11">
        <v>1.6533926394387328</v>
      </c>
      <c r="G11" s="7">
        <v>9</v>
      </c>
      <c r="H11" s="7" t="s">
        <v>41</v>
      </c>
      <c r="I11">
        <v>1.8392885780391284</v>
      </c>
      <c r="K11" s="7">
        <v>9</v>
      </c>
      <c r="L11" s="7" t="s">
        <v>39</v>
      </c>
      <c r="M11">
        <v>1.3072639207529251</v>
      </c>
      <c r="O11" s="7">
        <v>3</v>
      </c>
      <c r="P11" s="7" t="s">
        <v>41</v>
      </c>
      <c r="Q11">
        <v>0.44416034253014514</v>
      </c>
      <c r="S11" s="7">
        <f t="shared" si="0"/>
        <v>0</v>
      </c>
      <c r="T11" s="7">
        <f t="shared" si="1"/>
        <v>0</v>
      </c>
      <c r="V11">
        <f t="shared" si="4"/>
        <v>4.5990872879853262E-2</v>
      </c>
      <c r="X11">
        <f t="shared" si="2"/>
        <v>4.5990872879853262E-2</v>
      </c>
      <c r="Y11">
        <f t="shared" si="3"/>
        <v>0</v>
      </c>
    </row>
    <row r="12" spans="1:34" x14ac:dyDescent="0.35">
      <c r="A12" s="7">
        <v>10</v>
      </c>
      <c r="B12" s="7" t="s">
        <v>39</v>
      </c>
      <c r="C12">
        <v>1.5380664500993082</v>
      </c>
      <c r="D12" s="7">
        <v>10</v>
      </c>
      <c r="E12" s="7" t="s">
        <v>40</v>
      </c>
      <c r="F12">
        <v>1.8392885780391284</v>
      </c>
      <c r="G12" s="7">
        <v>10</v>
      </c>
      <c r="H12" s="7" t="s">
        <v>41</v>
      </c>
      <c r="I12">
        <v>2.0656431285369732</v>
      </c>
      <c r="K12" s="7">
        <v>10</v>
      </c>
      <c r="L12" s="7" t="s">
        <v>39</v>
      </c>
      <c r="M12">
        <v>1.5380664500993082</v>
      </c>
      <c r="O12" s="7">
        <v>4</v>
      </c>
      <c r="P12" s="7" t="s">
        <v>39</v>
      </c>
      <c r="Q12">
        <v>0.70886256622073773</v>
      </c>
      <c r="S12" s="7">
        <f t="shared" si="0"/>
        <v>1</v>
      </c>
      <c r="T12" s="7">
        <f t="shared" si="1"/>
        <v>1</v>
      </c>
      <c r="V12">
        <f t="shared" si="4"/>
        <v>0.2647022236905926</v>
      </c>
      <c r="X12">
        <f t="shared" si="2"/>
        <v>0</v>
      </c>
      <c r="Y12">
        <f t="shared" si="3"/>
        <v>0</v>
      </c>
    </row>
    <row r="13" spans="1:34" x14ac:dyDescent="0.35">
      <c r="A13" s="7">
        <v>11</v>
      </c>
      <c r="B13" s="7" t="s">
        <v>39</v>
      </c>
      <c r="C13">
        <v>1.7330618543097529</v>
      </c>
      <c r="D13" s="7">
        <v>11</v>
      </c>
      <c r="E13" s="7" t="s">
        <v>40</v>
      </c>
      <c r="F13">
        <v>2.0656431285369732</v>
      </c>
      <c r="G13" s="7">
        <v>11</v>
      </c>
      <c r="H13" s="7" t="s">
        <v>41</v>
      </c>
      <c r="I13">
        <v>2.0702283031982449</v>
      </c>
      <c r="K13" s="7">
        <v>11</v>
      </c>
      <c r="L13" s="7" t="s">
        <v>39</v>
      </c>
      <c r="M13">
        <v>1.7330618543097529</v>
      </c>
      <c r="O13" s="7">
        <v>4</v>
      </c>
      <c r="P13" s="7" t="s">
        <v>40</v>
      </c>
      <c r="Q13">
        <v>0.70886256622073773</v>
      </c>
      <c r="S13" s="7">
        <f t="shared" si="0"/>
        <v>1</v>
      </c>
      <c r="T13" s="7">
        <f t="shared" si="1"/>
        <v>0</v>
      </c>
      <c r="V13">
        <f t="shared" si="4"/>
        <v>0</v>
      </c>
      <c r="X13">
        <f t="shared" si="2"/>
        <v>0</v>
      </c>
      <c r="Y13">
        <f t="shared" si="3"/>
        <v>0</v>
      </c>
    </row>
    <row r="14" spans="1:34" x14ac:dyDescent="0.35">
      <c r="A14" s="11">
        <v>12</v>
      </c>
      <c r="B14" s="11" t="s">
        <v>39</v>
      </c>
      <c r="C14" s="8">
        <v>1.8467770428363515</v>
      </c>
      <c r="D14" s="11">
        <v>12</v>
      </c>
      <c r="E14" s="11" t="s">
        <v>40</v>
      </c>
      <c r="F14" s="8">
        <v>2.0702283031982449</v>
      </c>
      <c r="G14" s="11">
        <v>12</v>
      </c>
      <c r="H14" s="11" t="s">
        <v>41</v>
      </c>
      <c r="I14" s="8">
        <v>2.1878212398808503</v>
      </c>
      <c r="K14" s="11">
        <v>12</v>
      </c>
      <c r="L14" s="11" t="s">
        <v>39</v>
      </c>
      <c r="M14" s="8">
        <v>1.8467770428363515</v>
      </c>
      <c r="O14" s="7">
        <v>4</v>
      </c>
      <c r="P14" s="7" t="s">
        <v>41</v>
      </c>
      <c r="Q14">
        <v>0.79749305174566865</v>
      </c>
      <c r="S14" s="7">
        <f t="shared" si="0"/>
        <v>0</v>
      </c>
      <c r="T14" s="7">
        <f t="shared" si="1"/>
        <v>0</v>
      </c>
      <c r="V14">
        <f t="shared" si="4"/>
        <v>8.8630485524930913E-2</v>
      </c>
      <c r="X14">
        <f t="shared" si="2"/>
        <v>8.8630485524930913E-2</v>
      </c>
      <c r="Y14">
        <f t="shared" si="3"/>
        <v>0</v>
      </c>
    </row>
    <row r="15" spans="1:34" x14ac:dyDescent="0.35">
      <c r="K15" s="7">
        <v>1</v>
      </c>
      <c r="L15" s="7" t="s">
        <v>40</v>
      </c>
      <c r="M15">
        <v>8.0704226964183973E-2</v>
      </c>
      <c r="O15" s="7">
        <v>5</v>
      </c>
      <c r="P15" s="7" t="s">
        <v>39</v>
      </c>
      <c r="Q15">
        <v>0.92449121055043637</v>
      </c>
      <c r="S15" s="7">
        <f t="shared" si="0"/>
        <v>1</v>
      </c>
      <c r="T15" s="7">
        <f t="shared" si="1"/>
        <v>1</v>
      </c>
      <c r="V15">
        <f t="shared" si="4"/>
        <v>0.12699815880476772</v>
      </c>
      <c r="X15">
        <f t="shared" si="2"/>
        <v>0</v>
      </c>
      <c r="Y15">
        <f t="shared" si="3"/>
        <v>0</v>
      </c>
    </row>
    <row r="16" spans="1:34" x14ac:dyDescent="0.35">
      <c r="K16" s="7">
        <v>2</v>
      </c>
      <c r="L16" s="7" t="s">
        <v>40</v>
      </c>
      <c r="M16">
        <v>0.12896383442558379</v>
      </c>
      <c r="O16" s="7">
        <v>5</v>
      </c>
      <c r="P16" s="7" t="s">
        <v>40</v>
      </c>
      <c r="Q16">
        <v>0.92449121055043637</v>
      </c>
      <c r="S16" s="7">
        <f t="shared" si="0"/>
        <v>1</v>
      </c>
      <c r="T16" s="7">
        <f t="shared" si="1"/>
        <v>0</v>
      </c>
      <c r="V16">
        <f t="shared" si="4"/>
        <v>0</v>
      </c>
      <c r="X16">
        <f t="shared" si="2"/>
        <v>0</v>
      </c>
      <c r="Y16">
        <f t="shared" si="3"/>
        <v>0</v>
      </c>
    </row>
    <row r="17" spans="11:25" x14ac:dyDescent="0.35">
      <c r="K17" s="7">
        <v>3</v>
      </c>
      <c r="L17" s="7" t="s">
        <v>40</v>
      </c>
      <c r="M17">
        <v>0.39816946965029187</v>
      </c>
      <c r="O17" s="7">
        <v>5</v>
      </c>
      <c r="P17" s="7" t="s">
        <v>41</v>
      </c>
      <c r="Q17">
        <v>0.95193758060424871</v>
      </c>
      <c r="S17" s="7">
        <f t="shared" si="0"/>
        <v>0</v>
      </c>
      <c r="T17" s="7">
        <f t="shared" si="1"/>
        <v>0</v>
      </c>
      <c r="V17">
        <f t="shared" si="4"/>
        <v>2.7446370053812341E-2</v>
      </c>
      <c r="X17">
        <f t="shared" si="2"/>
        <v>2.7446370053812341E-2</v>
      </c>
      <c r="Y17">
        <f t="shared" si="3"/>
        <v>0</v>
      </c>
    </row>
    <row r="18" spans="11:25" x14ac:dyDescent="0.35">
      <c r="K18" s="7">
        <v>4</v>
      </c>
      <c r="L18" s="7" t="s">
        <v>40</v>
      </c>
      <c r="M18">
        <v>0.70886256622073773</v>
      </c>
      <c r="O18" s="7">
        <v>6</v>
      </c>
      <c r="P18" s="7" t="s">
        <v>39</v>
      </c>
      <c r="Q18">
        <v>0.96793201478403668</v>
      </c>
      <c r="S18" s="7">
        <f t="shared" si="0"/>
        <v>1</v>
      </c>
      <c r="T18" s="7">
        <f t="shared" si="1"/>
        <v>1</v>
      </c>
      <c r="V18">
        <f t="shared" si="4"/>
        <v>1.5994434179787964E-2</v>
      </c>
      <c r="X18">
        <f t="shared" si="2"/>
        <v>0</v>
      </c>
      <c r="Y18">
        <f t="shared" si="3"/>
        <v>0</v>
      </c>
    </row>
    <row r="19" spans="11:25" x14ac:dyDescent="0.35">
      <c r="K19" s="7">
        <v>5</v>
      </c>
      <c r="L19" s="7" t="s">
        <v>40</v>
      </c>
      <c r="M19">
        <v>0.92449121055043637</v>
      </c>
      <c r="O19" s="7">
        <v>6</v>
      </c>
      <c r="P19" s="7" t="s">
        <v>40</v>
      </c>
      <c r="Q19">
        <v>0.96793201478403668</v>
      </c>
      <c r="S19" s="7">
        <f t="shared" si="0"/>
        <v>1</v>
      </c>
      <c r="T19" s="7">
        <f t="shared" si="1"/>
        <v>0</v>
      </c>
      <c r="V19">
        <f t="shared" si="4"/>
        <v>0</v>
      </c>
      <c r="X19">
        <f t="shared" si="2"/>
        <v>0</v>
      </c>
      <c r="Y19">
        <f t="shared" si="3"/>
        <v>0</v>
      </c>
    </row>
    <row r="20" spans="11:25" x14ac:dyDescent="0.35">
      <c r="K20" s="7">
        <v>6</v>
      </c>
      <c r="L20" s="7" t="s">
        <v>40</v>
      </c>
      <c r="M20">
        <v>0.96793201478403668</v>
      </c>
      <c r="O20" s="7">
        <v>7</v>
      </c>
      <c r="P20" s="7" t="s">
        <v>39</v>
      </c>
      <c r="Q20">
        <v>1.2799529505220113</v>
      </c>
      <c r="S20" s="7">
        <f t="shared" si="0"/>
        <v>2</v>
      </c>
      <c r="T20" s="7">
        <f t="shared" si="1"/>
        <v>1</v>
      </c>
      <c r="V20">
        <f t="shared" si="4"/>
        <v>0.31202093573797463</v>
      </c>
      <c r="X20">
        <f t="shared" si="2"/>
        <v>0.31202093573797463</v>
      </c>
      <c r="Y20">
        <f t="shared" si="3"/>
        <v>0</v>
      </c>
    </row>
    <row r="21" spans="11:25" x14ac:dyDescent="0.35">
      <c r="K21" s="7">
        <v>7</v>
      </c>
      <c r="L21" s="7" t="s">
        <v>40</v>
      </c>
      <c r="M21">
        <v>1.4586698902801796</v>
      </c>
      <c r="O21" s="7">
        <v>8</v>
      </c>
      <c r="P21" s="7" t="s">
        <v>39</v>
      </c>
      <c r="Q21">
        <v>1.2878457738378282</v>
      </c>
      <c r="S21" s="7">
        <f t="shared" si="0"/>
        <v>3</v>
      </c>
      <c r="T21" s="7">
        <f t="shared" si="1"/>
        <v>2</v>
      </c>
      <c r="V21">
        <f t="shared" si="4"/>
        <v>7.8928233158168659E-3</v>
      </c>
      <c r="X21">
        <f t="shared" si="2"/>
        <v>1.5785646631633732E-2</v>
      </c>
      <c r="Y21">
        <f t="shared" si="3"/>
        <v>7.8928233158168659E-3</v>
      </c>
    </row>
    <row r="22" spans="11:25" x14ac:dyDescent="0.35">
      <c r="K22" s="7">
        <v>8</v>
      </c>
      <c r="L22" s="7" t="s">
        <v>40</v>
      </c>
      <c r="M22">
        <v>1.5761970849105853</v>
      </c>
      <c r="O22" s="7">
        <v>9</v>
      </c>
      <c r="P22" s="7" t="s">
        <v>39</v>
      </c>
      <c r="Q22">
        <v>1.3072639207529251</v>
      </c>
      <c r="S22" s="7">
        <f t="shared" si="0"/>
        <v>4</v>
      </c>
      <c r="T22" s="7">
        <f t="shared" si="1"/>
        <v>3</v>
      </c>
      <c r="V22">
        <f t="shared" si="4"/>
        <v>1.9418146915096912E-2</v>
      </c>
      <c r="X22">
        <f t="shared" si="2"/>
        <v>5.8254440745290736E-2</v>
      </c>
      <c r="Y22">
        <f t="shared" si="3"/>
        <v>3.8836293830193824E-2</v>
      </c>
    </row>
    <row r="23" spans="11:25" x14ac:dyDescent="0.35">
      <c r="K23" s="7">
        <v>9</v>
      </c>
      <c r="L23" s="7" t="s">
        <v>40</v>
      </c>
      <c r="M23">
        <v>1.6533926394387328</v>
      </c>
      <c r="O23" s="7">
        <v>7</v>
      </c>
      <c r="P23" s="7" t="s">
        <v>40</v>
      </c>
      <c r="Q23">
        <v>1.4586698902801796</v>
      </c>
      <c r="S23" s="7">
        <f t="shared" si="0"/>
        <v>4</v>
      </c>
      <c r="T23" s="7">
        <f t="shared" si="1"/>
        <v>2</v>
      </c>
      <c r="V23">
        <f t="shared" si="4"/>
        <v>0.15140596952725449</v>
      </c>
      <c r="X23">
        <f t="shared" si="2"/>
        <v>0.60562387810901797</v>
      </c>
      <c r="Y23">
        <f t="shared" si="3"/>
        <v>0.45421790858176347</v>
      </c>
    </row>
    <row r="24" spans="11:25" x14ac:dyDescent="0.35">
      <c r="K24" s="7">
        <v>10</v>
      </c>
      <c r="L24" s="7" t="s">
        <v>40</v>
      </c>
      <c r="M24">
        <v>1.8392885780391284</v>
      </c>
      <c r="O24" s="7">
        <v>6</v>
      </c>
      <c r="P24" s="7" t="s">
        <v>41</v>
      </c>
      <c r="Q24">
        <v>1.4586698902801796</v>
      </c>
      <c r="S24" s="7">
        <f t="shared" si="0"/>
        <v>3</v>
      </c>
      <c r="T24" s="7">
        <f t="shared" si="1"/>
        <v>2</v>
      </c>
      <c r="V24">
        <f t="shared" si="4"/>
        <v>0</v>
      </c>
      <c r="X24">
        <f t="shared" si="2"/>
        <v>0</v>
      </c>
      <c r="Y24">
        <f t="shared" si="3"/>
        <v>0</v>
      </c>
    </row>
    <row r="25" spans="11:25" x14ac:dyDescent="0.35">
      <c r="K25" s="7">
        <v>11</v>
      </c>
      <c r="L25" s="7" t="s">
        <v>40</v>
      </c>
      <c r="M25">
        <v>2.0656431285369732</v>
      </c>
      <c r="O25" s="7">
        <v>10</v>
      </c>
      <c r="P25" s="7" t="s">
        <v>39</v>
      </c>
      <c r="Q25">
        <v>1.5380664500993082</v>
      </c>
      <c r="S25" s="7">
        <f t="shared" si="0"/>
        <v>4</v>
      </c>
      <c r="T25" s="7">
        <f t="shared" si="1"/>
        <v>3</v>
      </c>
      <c r="V25">
        <f t="shared" si="4"/>
        <v>7.9396559819128631E-2</v>
      </c>
      <c r="X25">
        <f t="shared" si="2"/>
        <v>0.23818967945738589</v>
      </c>
      <c r="Y25">
        <f t="shared" si="3"/>
        <v>0.15879311963825726</v>
      </c>
    </row>
    <row r="26" spans="11:25" x14ac:dyDescent="0.35">
      <c r="K26" s="11">
        <v>12</v>
      </c>
      <c r="L26" s="11" t="s">
        <v>40</v>
      </c>
      <c r="M26" s="8">
        <v>2.0702283031982449</v>
      </c>
      <c r="O26" s="7">
        <v>8</v>
      </c>
      <c r="P26" s="7" t="s">
        <v>40</v>
      </c>
      <c r="Q26">
        <v>1.5761970849105853</v>
      </c>
      <c r="S26" s="7">
        <f t="shared" si="0"/>
        <v>4</v>
      </c>
      <c r="T26" s="7">
        <f t="shared" si="1"/>
        <v>2</v>
      </c>
      <c r="V26">
        <f t="shared" si="4"/>
        <v>3.8130634811277098E-2</v>
      </c>
      <c r="X26">
        <f t="shared" si="2"/>
        <v>0.15252253924510839</v>
      </c>
      <c r="Y26">
        <f t="shared" si="3"/>
        <v>0.11439190443383129</v>
      </c>
    </row>
    <row r="27" spans="11:25" x14ac:dyDescent="0.35">
      <c r="K27" s="7">
        <v>1</v>
      </c>
      <c r="L27" s="7" t="s">
        <v>41</v>
      </c>
      <c r="M27">
        <v>9.6601115426201048E-2</v>
      </c>
      <c r="O27" s="7">
        <v>7</v>
      </c>
      <c r="P27" s="7" t="s">
        <v>41</v>
      </c>
      <c r="Q27">
        <v>1.5761970849105853</v>
      </c>
      <c r="S27" s="7">
        <f t="shared" si="0"/>
        <v>3</v>
      </c>
      <c r="T27" s="7">
        <f t="shared" si="1"/>
        <v>2</v>
      </c>
      <c r="V27">
        <f t="shared" si="4"/>
        <v>0</v>
      </c>
      <c r="X27">
        <f t="shared" si="2"/>
        <v>0</v>
      </c>
      <c r="Y27">
        <f t="shared" si="3"/>
        <v>0</v>
      </c>
    </row>
    <row r="28" spans="11:25" x14ac:dyDescent="0.35">
      <c r="K28" s="7">
        <v>2</v>
      </c>
      <c r="L28" s="7" t="s">
        <v>41</v>
      </c>
      <c r="M28">
        <v>0.39816946965029187</v>
      </c>
      <c r="O28" s="7">
        <v>9</v>
      </c>
      <c r="P28" s="7" t="s">
        <v>40</v>
      </c>
      <c r="Q28">
        <v>1.6533926394387328</v>
      </c>
      <c r="S28" s="7">
        <f t="shared" si="0"/>
        <v>3</v>
      </c>
      <c r="T28" s="7">
        <f t="shared" si="1"/>
        <v>1</v>
      </c>
      <c r="V28">
        <f t="shared" si="4"/>
        <v>7.7195554528147525E-2</v>
      </c>
      <c r="X28">
        <f t="shared" si="2"/>
        <v>0.23158666358444258</v>
      </c>
      <c r="Y28">
        <f t="shared" si="3"/>
        <v>0.15439110905629505</v>
      </c>
    </row>
    <row r="29" spans="11:25" x14ac:dyDescent="0.35">
      <c r="K29" s="7">
        <v>3</v>
      </c>
      <c r="L29" s="7" t="s">
        <v>41</v>
      </c>
      <c r="M29">
        <v>0.44416034253014514</v>
      </c>
      <c r="O29" s="7">
        <v>8</v>
      </c>
      <c r="P29" s="7" t="s">
        <v>41</v>
      </c>
      <c r="Q29">
        <v>1.6533926394387328</v>
      </c>
      <c r="S29" s="7">
        <f t="shared" si="0"/>
        <v>2</v>
      </c>
      <c r="T29" s="7">
        <f t="shared" si="1"/>
        <v>1</v>
      </c>
      <c r="V29">
        <f t="shared" si="4"/>
        <v>0</v>
      </c>
      <c r="X29">
        <f t="shared" si="2"/>
        <v>0</v>
      </c>
      <c r="Y29">
        <f t="shared" si="3"/>
        <v>0</v>
      </c>
    </row>
    <row r="30" spans="11:25" x14ac:dyDescent="0.35">
      <c r="K30" s="7">
        <v>4</v>
      </c>
      <c r="L30" s="7" t="s">
        <v>41</v>
      </c>
      <c r="M30">
        <v>0.79749305174566865</v>
      </c>
      <c r="O30" s="7">
        <v>11</v>
      </c>
      <c r="P30" s="7" t="s">
        <v>39</v>
      </c>
      <c r="Q30">
        <v>1.7330618543097529</v>
      </c>
      <c r="S30" s="7">
        <f t="shared" si="0"/>
        <v>3</v>
      </c>
      <c r="T30" s="7">
        <f t="shared" si="1"/>
        <v>2</v>
      </c>
      <c r="V30">
        <f t="shared" si="4"/>
        <v>7.9669214871020078E-2</v>
      </c>
      <c r="X30">
        <f t="shared" si="2"/>
        <v>0.15933842974204016</v>
      </c>
      <c r="Y30">
        <f t="shared" si="3"/>
        <v>7.9669214871020078E-2</v>
      </c>
    </row>
    <row r="31" spans="11:25" x14ac:dyDescent="0.35">
      <c r="K31" s="7">
        <v>5</v>
      </c>
      <c r="L31" s="7" t="s">
        <v>41</v>
      </c>
      <c r="M31">
        <v>0.95193758060424871</v>
      </c>
      <c r="O31" s="7">
        <v>10</v>
      </c>
      <c r="P31" s="7" t="s">
        <v>40</v>
      </c>
      <c r="Q31">
        <v>1.8392885780391284</v>
      </c>
      <c r="S31" s="7">
        <f t="shared" si="0"/>
        <v>3</v>
      </c>
      <c r="T31" s="7">
        <f t="shared" si="1"/>
        <v>1</v>
      </c>
      <c r="V31">
        <f t="shared" si="4"/>
        <v>0.10622672372937547</v>
      </c>
      <c r="X31">
        <f t="shared" si="2"/>
        <v>0.31868017118812642</v>
      </c>
      <c r="Y31">
        <f t="shared" si="3"/>
        <v>0.21245344745875094</v>
      </c>
    </row>
    <row r="32" spans="11:25" x14ac:dyDescent="0.35">
      <c r="K32" s="7">
        <v>6</v>
      </c>
      <c r="L32" s="7" t="s">
        <v>41</v>
      </c>
      <c r="M32">
        <v>1.4586698902801796</v>
      </c>
      <c r="O32" s="7">
        <v>9</v>
      </c>
      <c r="P32" s="7" t="s">
        <v>41</v>
      </c>
      <c r="Q32">
        <v>1.8392885780391284</v>
      </c>
      <c r="S32" s="7">
        <f t="shared" si="0"/>
        <v>2</v>
      </c>
      <c r="T32" s="7">
        <f t="shared" si="1"/>
        <v>1</v>
      </c>
      <c r="V32">
        <f t="shared" si="4"/>
        <v>0</v>
      </c>
      <c r="X32">
        <f t="shared" si="2"/>
        <v>0</v>
      </c>
      <c r="Y32">
        <f t="shared" si="3"/>
        <v>0</v>
      </c>
    </row>
    <row r="33" spans="11:25" x14ac:dyDescent="0.35">
      <c r="K33" s="7">
        <v>7</v>
      </c>
      <c r="L33" s="7" t="s">
        <v>41</v>
      </c>
      <c r="M33">
        <v>1.5761970849105853</v>
      </c>
      <c r="O33" s="7">
        <v>12</v>
      </c>
      <c r="P33" s="7" t="s">
        <v>39</v>
      </c>
      <c r="Q33">
        <v>1.8467770428363515</v>
      </c>
      <c r="S33" s="7">
        <f t="shared" si="0"/>
        <v>3</v>
      </c>
      <c r="T33" s="7">
        <f t="shared" si="1"/>
        <v>2</v>
      </c>
      <c r="V33">
        <f t="shared" si="4"/>
        <v>7.4884647972230933E-3</v>
      </c>
      <c r="X33">
        <f t="shared" si="2"/>
        <v>1.4976929594446187E-2</v>
      </c>
      <c r="Y33">
        <f t="shared" si="3"/>
        <v>7.4884647972230933E-3</v>
      </c>
    </row>
    <row r="34" spans="11:25" x14ac:dyDescent="0.35">
      <c r="K34" s="7">
        <v>8</v>
      </c>
      <c r="L34" s="7" t="s">
        <v>41</v>
      </c>
      <c r="M34">
        <v>1.6533926394387328</v>
      </c>
      <c r="O34" s="7">
        <v>11</v>
      </c>
      <c r="P34" s="7" t="s">
        <v>40</v>
      </c>
      <c r="Q34">
        <v>2.0656431285369732</v>
      </c>
      <c r="S34" s="7">
        <f t="shared" si="0"/>
        <v>3</v>
      </c>
      <c r="T34" s="7">
        <f t="shared" si="1"/>
        <v>1</v>
      </c>
      <c r="V34">
        <f t="shared" si="4"/>
        <v>0.21886608570062172</v>
      </c>
      <c r="X34">
        <f t="shared" si="2"/>
        <v>0.65659825710186515</v>
      </c>
      <c r="Y34">
        <f t="shared" si="3"/>
        <v>0.43773217140124343</v>
      </c>
    </row>
    <row r="35" spans="11:25" x14ac:dyDescent="0.35">
      <c r="K35" s="7">
        <v>9</v>
      </c>
      <c r="L35" s="7" t="s">
        <v>41</v>
      </c>
      <c r="M35">
        <v>1.8392885780391284</v>
      </c>
      <c r="O35" s="7">
        <v>10</v>
      </c>
      <c r="P35" s="7" t="s">
        <v>41</v>
      </c>
      <c r="Q35">
        <v>2.0656431285369732</v>
      </c>
      <c r="S35" s="7">
        <f t="shared" si="0"/>
        <v>2</v>
      </c>
      <c r="T35" s="7">
        <f t="shared" si="1"/>
        <v>1</v>
      </c>
      <c r="V35">
        <f t="shared" si="4"/>
        <v>0</v>
      </c>
      <c r="X35">
        <f t="shared" si="2"/>
        <v>0</v>
      </c>
      <c r="Y35">
        <f t="shared" si="3"/>
        <v>0</v>
      </c>
    </row>
    <row r="36" spans="11:25" x14ac:dyDescent="0.35">
      <c r="K36" s="7">
        <v>10</v>
      </c>
      <c r="L36" s="7" t="s">
        <v>41</v>
      </c>
      <c r="M36">
        <v>2.0656431285369732</v>
      </c>
      <c r="O36" s="7">
        <v>12</v>
      </c>
      <c r="P36" s="7" t="s">
        <v>40</v>
      </c>
      <c r="Q36">
        <v>2.0702283031982449</v>
      </c>
      <c r="S36" s="7">
        <f t="shared" si="0"/>
        <v>2</v>
      </c>
      <c r="T36" s="7">
        <f t="shared" si="1"/>
        <v>0</v>
      </c>
      <c r="V36">
        <f t="shared" si="4"/>
        <v>4.5851746612717292E-3</v>
      </c>
      <c r="X36">
        <f t="shared" si="2"/>
        <v>9.1703493225434585E-3</v>
      </c>
      <c r="Y36">
        <f t="shared" si="3"/>
        <v>4.5851746612717292E-3</v>
      </c>
    </row>
    <row r="37" spans="11:25" x14ac:dyDescent="0.35">
      <c r="K37" s="7">
        <v>11</v>
      </c>
      <c r="L37" s="7" t="s">
        <v>41</v>
      </c>
      <c r="M37">
        <v>2.0702283031982449</v>
      </c>
      <c r="O37" s="7">
        <v>11</v>
      </c>
      <c r="P37" s="7" t="s">
        <v>41</v>
      </c>
      <c r="Q37">
        <v>2.0702283031982449</v>
      </c>
      <c r="S37" s="7">
        <f t="shared" si="0"/>
        <v>1</v>
      </c>
      <c r="T37" s="7">
        <f t="shared" si="1"/>
        <v>0</v>
      </c>
      <c r="V37">
        <f t="shared" si="4"/>
        <v>0</v>
      </c>
      <c r="X37">
        <f t="shared" si="2"/>
        <v>0</v>
      </c>
      <c r="Y37">
        <f t="shared" si="3"/>
        <v>0</v>
      </c>
    </row>
    <row r="38" spans="11:25" x14ac:dyDescent="0.35">
      <c r="K38" s="11">
        <v>12</v>
      </c>
      <c r="L38" s="11" t="s">
        <v>41</v>
      </c>
      <c r="M38" s="8">
        <v>2.1878212398808503</v>
      </c>
      <c r="O38" s="11">
        <v>12</v>
      </c>
      <c r="P38" s="11" t="s">
        <v>41</v>
      </c>
      <c r="Q38" s="8">
        <v>2.1878212398808503</v>
      </c>
      <c r="S38" s="11">
        <f t="shared" si="0"/>
        <v>0</v>
      </c>
      <c r="T38" s="11">
        <f t="shared" si="1"/>
        <v>0</v>
      </c>
      <c r="V38" s="8">
        <f t="shared" si="4"/>
        <v>0.1175929366826054</v>
      </c>
      <c r="X38" s="8">
        <f t="shared" si="2"/>
        <v>0.1175929366826054</v>
      </c>
      <c r="Y38" s="8">
        <f t="shared" si="3"/>
        <v>0</v>
      </c>
    </row>
    <row r="39" spans="11:25" x14ac:dyDescent="0.35">
      <c r="X39">
        <f>SUM(X3:X38)</f>
        <v>3.5168820805973198</v>
      </c>
      <c r="Y39">
        <f>SUM(Y3:Y38)</f>
        <v>1.8498226033551839</v>
      </c>
    </row>
    <row r="41" spans="11:25" x14ac:dyDescent="0.35">
      <c r="Q41" cm="1">
        <f t="array" ref="Q41">MAX(IF(P3:P38="SS",Q3:Q38,""))</f>
        <v>2.0702283031982449</v>
      </c>
      <c r="X41">
        <f>X39/Q38</f>
        <v>1.6074814598604275</v>
      </c>
      <c r="Y41">
        <f>Y39/Q36</f>
        <v>0.89353555861324008</v>
      </c>
    </row>
    <row r="43" spans="11:25" x14ac:dyDescent="0.35">
      <c r="X43">
        <f>X39/12</f>
        <v>0.29307350671644333</v>
      </c>
      <c r="Y43">
        <f>Y39/12</f>
        <v>0.154151883612932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Fixed</vt:lpstr>
      <vt:lpstr>Events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2023-03-13T18:38:50Z</dcterms:created>
  <dcterms:modified xsi:type="dcterms:W3CDTF">2023-03-13T19:00:40Z</dcterms:modified>
</cp:coreProperties>
</file>