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9056080-6069-4972-AA52-E095CC0F8AB9}" xr6:coauthVersionLast="47" xr6:coauthVersionMax="47" xr10:uidLastSave="{00000000-0000-0000-0000-000000000000}"/>
  <bookViews>
    <workbookView xWindow="-110" yWindow="-110" windowWidth="19420" windowHeight="10300" xr2:uid="{B002F80E-A65E-49C1-B08E-D6E69C1E135F}"/>
  </bookViews>
  <sheets>
    <sheet name="Title" sheetId="2" r:id="rId1"/>
    <sheet name="Example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" i="1" l="1" a="1"/>
  <c r="F117" i="1" s="1"/>
  <c r="E100" i="1"/>
  <c r="E99" i="1"/>
  <c r="E98" i="1"/>
  <c r="E97" i="1"/>
  <c r="U100" i="1"/>
  <c r="T99" i="1"/>
  <c r="T98" i="1"/>
  <c r="U96" i="1"/>
  <c r="T96" i="1"/>
  <c r="T96" i="1" a="1"/>
  <c r="U99" i="1" s="1"/>
  <c r="Q96" i="1" a="1"/>
  <c r="Q99" i="1" s="1"/>
  <c r="L100" i="1"/>
  <c r="L99" i="1"/>
  <c r="I99" i="1"/>
  <c r="H99" i="1"/>
  <c r="H98" i="1"/>
  <c r="H97" i="1"/>
  <c r="L96" i="1"/>
  <c r="I96" i="1"/>
  <c r="H96" i="1" a="1"/>
  <c r="O100" i="1" s="1"/>
  <c r="J89" i="1"/>
  <c r="J86" i="1" a="1"/>
  <c r="J88" i="1" s="1"/>
  <c r="AO83" i="1"/>
  <c r="AN83" i="1"/>
  <c r="AM83" i="1"/>
  <c r="AM81" i="1"/>
  <c r="AO80" i="1"/>
  <c r="AN78" i="1"/>
  <c r="AM78" i="1"/>
  <c r="AO77" i="1"/>
  <c r="AO75" i="1"/>
  <c r="AN75" i="1"/>
  <c r="AM74" i="1"/>
  <c r="AM73" i="1"/>
  <c r="AO72" i="1"/>
  <c r="AN72" i="1"/>
  <c r="AM72" i="1" a="1"/>
  <c r="AO82" i="1" s="1"/>
  <c r="V72" i="1" a="1"/>
  <c r="V75" i="1" s="1"/>
  <c r="H55" i="1" a="1"/>
  <c r="H56" i="1" s="1"/>
  <c r="AG51" i="1" a="1"/>
  <c r="AI52" i="1" s="1"/>
  <c r="R51" i="1" a="1"/>
  <c r="R51" i="1" s="1"/>
  <c r="F49" i="1" a="1"/>
  <c r="H49" i="1" s="1"/>
  <c r="H38" i="1" a="1"/>
  <c r="H38" i="1" s="1"/>
  <c r="AG30" i="1" a="1"/>
  <c r="AI35" i="1" s="1"/>
  <c r="R30" i="1" a="1"/>
  <c r="R30" i="1" s="1"/>
  <c r="F28" i="1" a="1"/>
  <c r="F34" i="1" s="1"/>
  <c r="H21" i="1" a="1"/>
  <c r="H21" i="1" s="1"/>
  <c r="AK16" i="1"/>
  <c r="AJ16" i="1"/>
  <c r="AK13" i="1"/>
  <c r="AJ11" i="1"/>
  <c r="AI11" i="1"/>
  <c r="AK9" i="1"/>
  <c r="AK8" i="1"/>
  <c r="AJ8" i="1"/>
  <c r="AI7" i="1"/>
  <c r="AI7" i="1" a="1"/>
  <c r="AK18" i="1" s="1"/>
  <c r="S7" i="1" a="1"/>
  <c r="S9" i="1" s="1"/>
  <c r="S8" i="1" l="1"/>
  <c r="H31" i="1"/>
  <c r="AG32" i="1"/>
  <c r="F50" i="1"/>
  <c r="AN79" i="1"/>
  <c r="I97" i="1"/>
  <c r="H100" i="1"/>
  <c r="C105" i="1"/>
  <c r="C109" i="1"/>
  <c r="D113" i="1"/>
  <c r="AI14" i="1"/>
  <c r="F32" i="1"/>
  <c r="AH33" i="1"/>
  <c r="G50" i="1"/>
  <c r="H55" i="1"/>
  <c r="AM75" i="1"/>
  <c r="AN80" i="1"/>
  <c r="J87" i="1"/>
  <c r="L97" i="1"/>
  <c r="I100" i="1"/>
  <c r="T100" i="1"/>
  <c r="D105" i="1"/>
  <c r="B110" i="1"/>
  <c r="B114" i="1"/>
  <c r="F29" i="1"/>
  <c r="AG31" i="1"/>
  <c r="G49" i="1"/>
  <c r="G34" i="1"/>
  <c r="AI33" i="1"/>
  <c r="H50" i="1"/>
  <c r="B106" i="1"/>
  <c r="C110" i="1"/>
  <c r="F114" i="1"/>
  <c r="AI34" i="1"/>
  <c r="F51" i="1"/>
  <c r="I98" i="1"/>
  <c r="F106" i="1"/>
  <c r="F110" i="1"/>
  <c r="B115" i="1"/>
  <c r="S7" i="1"/>
  <c r="G29" i="1"/>
  <c r="R31" i="1"/>
  <c r="H51" i="1"/>
  <c r="AO76" i="1"/>
  <c r="AM82" i="1"/>
  <c r="H96" i="1"/>
  <c r="L98" i="1"/>
  <c r="B107" i="1"/>
  <c r="E111" i="1"/>
  <c r="E115" i="1"/>
  <c r="E107" i="1"/>
  <c r="F111" i="1"/>
  <c r="D116" i="1"/>
  <c r="AI30" i="1"/>
  <c r="F49" i="1"/>
  <c r="R52" i="1"/>
  <c r="D108" i="1"/>
  <c r="D112" i="1"/>
  <c r="E116" i="1"/>
  <c r="E108" i="1"/>
  <c r="C113" i="1"/>
  <c r="C117" i="1"/>
  <c r="R99" i="1"/>
  <c r="H34" i="1"/>
  <c r="AG51" i="1"/>
  <c r="V72" i="1"/>
  <c r="Q96" i="1"/>
  <c r="Q100" i="1"/>
  <c r="AI9" i="1"/>
  <c r="AK11" i="1"/>
  <c r="AJ14" i="1"/>
  <c r="AI17" i="1"/>
  <c r="H22" i="1"/>
  <c r="H29" i="1"/>
  <c r="G32" i="1"/>
  <c r="AH31" i="1"/>
  <c r="AG34" i="1"/>
  <c r="H39" i="1"/>
  <c r="AH51" i="1"/>
  <c r="V73" i="1"/>
  <c r="AN73" i="1"/>
  <c r="AM76" i="1"/>
  <c r="AO78" i="1"/>
  <c r="AN81" i="1"/>
  <c r="J96" i="1"/>
  <c r="J97" i="1"/>
  <c r="J98" i="1"/>
  <c r="J99" i="1"/>
  <c r="J100" i="1"/>
  <c r="R96" i="1"/>
  <c r="R100" i="1"/>
  <c r="T97" i="1"/>
  <c r="E105" i="1"/>
  <c r="C107" i="1"/>
  <c r="F108" i="1"/>
  <c r="D110" i="1"/>
  <c r="B112" i="1"/>
  <c r="E113" i="1"/>
  <c r="C115" i="1"/>
  <c r="F116" i="1"/>
  <c r="AJ9" i="1"/>
  <c r="AI12" i="1"/>
  <c r="AK14" i="1"/>
  <c r="AJ17" i="1"/>
  <c r="H23" i="1"/>
  <c r="F30" i="1"/>
  <c r="H32" i="1"/>
  <c r="AI31" i="1"/>
  <c r="AH34" i="1"/>
  <c r="G51" i="1"/>
  <c r="AI51" i="1"/>
  <c r="V74" i="1"/>
  <c r="AO73" i="1"/>
  <c r="AN76" i="1"/>
  <c r="AM79" i="1"/>
  <c r="AO81" i="1"/>
  <c r="J86" i="1"/>
  <c r="K96" i="1"/>
  <c r="K97" i="1"/>
  <c r="K98" i="1"/>
  <c r="K99" i="1"/>
  <c r="K100" i="1"/>
  <c r="Q97" i="1"/>
  <c r="Q101" i="1"/>
  <c r="U97" i="1"/>
  <c r="F105" i="1"/>
  <c r="D107" i="1"/>
  <c r="B109" i="1"/>
  <c r="E110" i="1"/>
  <c r="C112" i="1"/>
  <c r="F113" i="1"/>
  <c r="D115" i="1"/>
  <c r="B117" i="1"/>
  <c r="F33" i="1"/>
  <c r="AG35" i="1"/>
  <c r="AH52" i="1"/>
  <c r="AN74" i="1"/>
  <c r="AM77" i="1"/>
  <c r="AO79" i="1"/>
  <c r="AN82" i="1"/>
  <c r="M96" i="1"/>
  <c r="M97" i="1"/>
  <c r="M98" i="1"/>
  <c r="M99" i="1"/>
  <c r="M100" i="1"/>
  <c r="Q98" i="1"/>
  <c r="Q102" i="1"/>
  <c r="U98" i="1"/>
  <c r="C106" i="1"/>
  <c r="F107" i="1"/>
  <c r="D109" i="1"/>
  <c r="B111" i="1"/>
  <c r="E112" i="1"/>
  <c r="C114" i="1"/>
  <c r="F115" i="1"/>
  <c r="D117" i="1"/>
  <c r="AJ12" i="1"/>
  <c r="AI15" i="1"/>
  <c r="AK17" i="1"/>
  <c r="G30" i="1"/>
  <c r="AG52" i="1"/>
  <c r="R97" i="1"/>
  <c r="R101" i="1"/>
  <c r="AJ7" i="1"/>
  <c r="AI10" i="1"/>
  <c r="AK12" i="1"/>
  <c r="AJ15" i="1"/>
  <c r="AI18" i="1"/>
  <c r="F28" i="1"/>
  <c r="H30" i="1"/>
  <c r="G33" i="1"/>
  <c r="AH32" i="1"/>
  <c r="AK7" i="1"/>
  <c r="AJ10" i="1"/>
  <c r="AI13" i="1"/>
  <c r="AK15" i="1"/>
  <c r="AJ18" i="1"/>
  <c r="G28" i="1"/>
  <c r="F31" i="1"/>
  <c r="H33" i="1"/>
  <c r="AG30" i="1"/>
  <c r="AI32" i="1"/>
  <c r="AH35" i="1"/>
  <c r="AM72" i="1"/>
  <c r="AO74" i="1"/>
  <c r="AN77" i="1"/>
  <c r="AM80" i="1"/>
  <c r="N96" i="1"/>
  <c r="N97" i="1"/>
  <c r="N98" i="1"/>
  <c r="N99" i="1"/>
  <c r="N100" i="1"/>
  <c r="R98" i="1"/>
  <c r="R102" i="1"/>
  <c r="D106" i="1"/>
  <c r="B108" i="1"/>
  <c r="E109" i="1"/>
  <c r="C111" i="1"/>
  <c r="F112" i="1"/>
  <c r="D114" i="1"/>
  <c r="B116" i="1"/>
  <c r="E117" i="1"/>
  <c r="AI8" i="1"/>
  <c r="AK10" i="1"/>
  <c r="AJ13" i="1"/>
  <c r="AI16" i="1"/>
  <c r="H28" i="1"/>
  <c r="G31" i="1"/>
  <c r="AH30" i="1"/>
  <c r="AG33" i="1"/>
  <c r="O96" i="1"/>
  <c r="O97" i="1"/>
  <c r="O98" i="1"/>
  <c r="O99" i="1"/>
  <c r="B105" i="1"/>
  <c r="E106" i="1"/>
  <c r="C108" i="1"/>
  <c r="F109" i="1"/>
  <c r="D111" i="1"/>
  <c r="B113" i="1"/>
  <c r="E114" i="1"/>
  <c r="C116" i="1"/>
  <c r="D100" i="1"/>
  <c r="D99" i="1"/>
  <c r="D98" i="1"/>
  <c r="D97" i="1"/>
  <c r="F83" i="1"/>
  <c r="L82" i="1"/>
  <c r="K82" i="1"/>
  <c r="F82" i="1"/>
  <c r="E82" i="1"/>
  <c r="D82" i="1"/>
  <c r="J82" i="1" s="1"/>
  <c r="C82" i="1"/>
  <c r="I82" i="1" s="1"/>
  <c r="B82" i="1"/>
  <c r="H82" i="1" s="1"/>
  <c r="L81" i="1"/>
  <c r="K81" i="1"/>
  <c r="F81" i="1"/>
  <c r="E81" i="1"/>
  <c r="D81" i="1"/>
  <c r="J81" i="1" s="1"/>
  <c r="C81" i="1"/>
  <c r="I81" i="1" s="1"/>
  <c r="B81" i="1"/>
  <c r="H81" i="1" s="1"/>
  <c r="H80" i="1"/>
  <c r="F80" i="1"/>
  <c r="L80" i="1" s="1"/>
  <c r="E80" i="1"/>
  <c r="K80" i="1" s="1"/>
  <c r="D80" i="1"/>
  <c r="J80" i="1" s="1"/>
  <c r="C80" i="1"/>
  <c r="I80" i="1" s="1"/>
  <c r="B80" i="1"/>
  <c r="J79" i="1"/>
  <c r="I79" i="1"/>
  <c r="H79" i="1"/>
  <c r="F79" i="1"/>
  <c r="L79" i="1" s="1"/>
  <c r="E79" i="1"/>
  <c r="K79" i="1" s="1"/>
  <c r="D79" i="1"/>
  <c r="C79" i="1"/>
  <c r="B79" i="1"/>
  <c r="N78" i="1"/>
  <c r="M78" i="1"/>
  <c r="I78" i="1"/>
  <c r="H78" i="1"/>
  <c r="F78" i="1"/>
  <c r="L78" i="1" s="1"/>
  <c r="E78" i="1"/>
  <c r="K78" i="1" s="1"/>
  <c r="D78" i="1"/>
  <c r="J78" i="1" s="1"/>
  <c r="C78" i="1"/>
  <c r="B78" i="1"/>
  <c r="M77" i="1"/>
  <c r="I77" i="1"/>
  <c r="H77" i="1"/>
  <c r="F77" i="1"/>
  <c r="L77" i="1" s="1"/>
  <c r="E77" i="1"/>
  <c r="K77" i="1" s="1"/>
  <c r="D77" i="1"/>
  <c r="J77" i="1" s="1"/>
  <c r="C77" i="1"/>
  <c r="B77" i="1"/>
  <c r="M76" i="1"/>
  <c r="L76" i="1"/>
  <c r="H76" i="1"/>
  <c r="F76" i="1"/>
  <c r="E76" i="1"/>
  <c r="K76" i="1" s="1"/>
  <c r="C76" i="1"/>
  <c r="B76" i="1"/>
  <c r="K75" i="1"/>
  <c r="I75" i="1"/>
  <c r="F75" i="1"/>
  <c r="L75" i="1" s="1"/>
  <c r="E75" i="1"/>
  <c r="C75" i="1"/>
  <c r="B75" i="1"/>
  <c r="K74" i="1"/>
  <c r="J74" i="1"/>
  <c r="I74" i="1"/>
  <c r="H74" i="1"/>
  <c r="F74" i="1"/>
  <c r="L74" i="1" s="1"/>
  <c r="E74" i="1"/>
  <c r="C74" i="1"/>
  <c r="B74" i="1"/>
  <c r="D74" i="1" s="1"/>
  <c r="L73" i="1"/>
  <c r="K73" i="1"/>
  <c r="F73" i="1"/>
  <c r="E73" i="1"/>
  <c r="C73" i="1"/>
  <c r="I73" i="1" s="1"/>
  <c r="B73" i="1"/>
  <c r="H73" i="1" s="1"/>
  <c r="J72" i="1"/>
  <c r="I72" i="1"/>
  <c r="H72" i="1"/>
  <c r="F72" i="1"/>
  <c r="L72" i="1" s="1"/>
  <c r="E72" i="1"/>
  <c r="K72" i="1" s="1"/>
  <c r="D72" i="1"/>
  <c r="C72" i="1"/>
  <c r="B72" i="1"/>
  <c r="L71" i="1"/>
  <c r="L83" i="1" s="1"/>
  <c r="AJ73" i="1" s="1"/>
  <c r="H71" i="1"/>
  <c r="F71" i="1"/>
  <c r="E71" i="1"/>
  <c r="K71" i="1" s="1"/>
  <c r="C71" i="1"/>
  <c r="D71" i="1" s="1"/>
  <c r="J71" i="1" s="1"/>
  <c r="B71" i="1"/>
  <c r="L70" i="1"/>
  <c r="K70" i="1"/>
  <c r="J70" i="1"/>
  <c r="I70" i="1"/>
  <c r="H87" i="1" s="1" a="1"/>
  <c r="H70" i="1"/>
  <c r="D51" i="1"/>
  <c r="C51" i="1"/>
  <c r="D50" i="1"/>
  <c r="D52" i="1" s="1"/>
  <c r="C50" i="1"/>
  <c r="C52" i="1" s="1"/>
  <c r="D34" i="1"/>
  <c r="C34" i="1"/>
  <c r="D33" i="1"/>
  <c r="C33" i="1"/>
  <c r="D32" i="1"/>
  <c r="C32" i="1"/>
  <c r="D31" i="1"/>
  <c r="C31" i="1"/>
  <c r="D30" i="1"/>
  <c r="C30" i="1"/>
  <c r="D29" i="1"/>
  <c r="C29" i="1"/>
  <c r="C35" i="1" s="1"/>
  <c r="I17" i="1"/>
  <c r="H17" i="1"/>
  <c r="G17" i="1"/>
  <c r="F17" i="1"/>
  <c r="K16" i="1"/>
  <c r="J16" i="1"/>
  <c r="I16" i="1"/>
  <c r="H16" i="1"/>
  <c r="G16" i="1"/>
  <c r="F16" i="1"/>
  <c r="D16" i="1"/>
  <c r="C16" i="1"/>
  <c r="I15" i="1"/>
  <c r="H15" i="1"/>
  <c r="G15" i="1"/>
  <c r="F15" i="1"/>
  <c r="J14" i="1"/>
  <c r="I14" i="1"/>
  <c r="H14" i="1"/>
  <c r="G14" i="1"/>
  <c r="F14" i="1"/>
  <c r="J13" i="1"/>
  <c r="K13" i="1" s="1"/>
  <c r="I13" i="1"/>
  <c r="H13" i="1"/>
  <c r="G13" i="1"/>
  <c r="F13" i="1"/>
  <c r="I12" i="1"/>
  <c r="H12" i="1"/>
  <c r="G12" i="1"/>
  <c r="F12" i="1"/>
  <c r="I11" i="1"/>
  <c r="H11" i="1"/>
  <c r="G11" i="1"/>
  <c r="F11" i="1"/>
  <c r="J10" i="1"/>
  <c r="K10" i="1" s="1"/>
  <c r="I10" i="1"/>
  <c r="H10" i="1"/>
  <c r="G10" i="1"/>
  <c r="F10" i="1"/>
  <c r="I9" i="1"/>
  <c r="H9" i="1"/>
  <c r="G9" i="1"/>
  <c r="F9" i="1"/>
  <c r="I8" i="1"/>
  <c r="H8" i="1"/>
  <c r="J8" i="1" s="1"/>
  <c r="G8" i="1"/>
  <c r="F8" i="1"/>
  <c r="I7" i="1"/>
  <c r="H7" i="1"/>
  <c r="G7" i="1"/>
  <c r="F7" i="1"/>
  <c r="J6" i="1"/>
  <c r="I6" i="1"/>
  <c r="I18" i="1" s="1"/>
  <c r="AF8" i="1" s="1"/>
  <c r="H6" i="1"/>
  <c r="G6" i="1"/>
  <c r="F6" i="1"/>
  <c r="V9" i="1" s="1"/>
  <c r="I5" i="1"/>
  <c r="H5" i="1"/>
  <c r="G5" i="1"/>
  <c r="F5" i="1"/>
  <c r="F22" i="1" s="1" a="1"/>
  <c r="U32" i="1" l="1"/>
  <c r="F39" i="1" a="1"/>
  <c r="F39" i="1" s="1"/>
  <c r="F56" i="1" a="1"/>
  <c r="F56" i="1" s="1"/>
  <c r="H52" i="1"/>
  <c r="AD52" i="1" s="1"/>
  <c r="U53" i="1"/>
  <c r="X62" i="1" s="1"/>
  <c r="K8" i="1"/>
  <c r="H89" i="1"/>
  <c r="H87" i="1"/>
  <c r="H88" i="1"/>
  <c r="K6" i="1"/>
  <c r="F23" i="1"/>
  <c r="F22" i="1"/>
  <c r="X41" i="1"/>
  <c r="J11" i="1"/>
  <c r="K7" i="1"/>
  <c r="J7" i="1"/>
  <c r="J17" i="1"/>
  <c r="D35" i="1"/>
  <c r="M71" i="1"/>
  <c r="M72" i="1"/>
  <c r="J9" i="1"/>
  <c r="J12" i="1"/>
  <c r="J15" i="1"/>
  <c r="M73" i="1"/>
  <c r="D75" i="1"/>
  <c r="J75" i="1" s="1"/>
  <c r="H75" i="1"/>
  <c r="N77" i="1"/>
  <c r="N80" i="1"/>
  <c r="M80" i="1"/>
  <c r="H18" i="1"/>
  <c r="K14" i="1"/>
  <c r="I76" i="1"/>
  <c r="D76" i="1"/>
  <c r="I71" i="1"/>
  <c r="Y74" i="1" s="1"/>
  <c r="N76" i="1"/>
  <c r="K83" i="1"/>
  <c r="D73" i="1"/>
  <c r="J73" i="1" s="1"/>
  <c r="M74" i="1"/>
  <c r="M75" i="1"/>
  <c r="M79" i="1"/>
  <c r="M81" i="1"/>
  <c r="M82" i="1"/>
  <c r="N82" i="1" s="1"/>
  <c r="E83" i="1"/>
  <c r="AE83" i="1" l="1"/>
  <c r="AB83" i="1"/>
  <c r="I34" i="1"/>
  <c r="J34" i="1" s="1"/>
  <c r="G35" i="1"/>
  <c r="I29" i="1"/>
  <c r="N74" i="1"/>
  <c r="N81" i="1"/>
  <c r="K15" i="1"/>
  <c r="K9" i="1"/>
  <c r="I51" i="1"/>
  <c r="J51" i="1" s="1"/>
  <c r="I32" i="1"/>
  <c r="J32" i="1"/>
  <c r="AE8" i="1"/>
  <c r="V5" i="1"/>
  <c r="M83" i="1"/>
  <c r="N71" i="1"/>
  <c r="J18" i="1"/>
  <c r="G52" i="1"/>
  <c r="I50" i="1"/>
  <c r="J50" i="1" s="1"/>
  <c r="I31" i="1"/>
  <c r="L15" i="1"/>
  <c r="P15" i="1" s="1"/>
  <c r="L17" i="1"/>
  <c r="L14" i="1"/>
  <c r="L13" i="1"/>
  <c r="L10" i="1"/>
  <c r="G21" i="1" a="1"/>
  <c r="L16" i="1"/>
  <c r="L12" i="1"/>
  <c r="P12" i="1" s="1"/>
  <c r="L9" i="1"/>
  <c r="P9" i="1" s="1"/>
  <c r="L11" i="1"/>
  <c r="P11" i="1" s="1"/>
  <c r="L7" i="1"/>
  <c r="P7" i="1" s="1"/>
  <c r="L6" i="1"/>
  <c r="L8" i="1"/>
  <c r="H35" i="1"/>
  <c r="AD31" i="1" s="1"/>
  <c r="N75" i="1"/>
  <c r="J76" i="1"/>
  <c r="N79" i="1"/>
  <c r="K12" i="1"/>
  <c r="F118" i="1"/>
  <c r="I33" i="1"/>
  <c r="J33" i="1" s="1"/>
  <c r="N73" i="1"/>
  <c r="N72" i="1"/>
  <c r="M11" i="1"/>
  <c r="K11" i="1"/>
  <c r="O11" i="1" s="1"/>
  <c r="AI73" i="1"/>
  <c r="O17" i="1"/>
  <c r="M17" i="1"/>
  <c r="N17" i="1" s="1"/>
  <c r="K17" i="1"/>
  <c r="E118" i="1"/>
  <c r="I30" i="1"/>
  <c r="J30" i="1" s="1"/>
  <c r="O7" i="1" l="1"/>
  <c r="O6" i="1"/>
  <c r="X6" i="1" a="1"/>
  <c r="O9" i="1"/>
  <c r="O15" i="1"/>
  <c r="O12" i="1"/>
  <c r="AM7" i="1"/>
  <c r="AL7" i="1"/>
  <c r="AC52" i="1"/>
  <c r="AK73" i="1"/>
  <c r="P16" i="1"/>
  <c r="O16" i="1"/>
  <c r="M16" i="1"/>
  <c r="I35" i="1"/>
  <c r="Y70" i="1"/>
  <c r="G22" i="1"/>
  <c r="G21" i="1"/>
  <c r="G23" i="1"/>
  <c r="J31" i="1"/>
  <c r="AG8" i="1"/>
  <c r="P8" i="1"/>
  <c r="M8" i="1"/>
  <c r="P10" i="1"/>
  <c r="M10" i="1"/>
  <c r="O10" i="1"/>
  <c r="M12" i="1"/>
  <c r="J29" i="1"/>
  <c r="M15" i="1"/>
  <c r="G55" i="1" a="1"/>
  <c r="K51" i="1"/>
  <c r="N51" i="1" s="1"/>
  <c r="K50" i="1"/>
  <c r="W50" i="1" s="1" a="1"/>
  <c r="AE6" i="1"/>
  <c r="AE7" i="1" s="1"/>
  <c r="P6" i="1"/>
  <c r="P18" i="1" s="1"/>
  <c r="AF6" i="1"/>
  <c r="AF7" i="1" s="1"/>
  <c r="AF10" i="1" s="1"/>
  <c r="M6" i="1"/>
  <c r="P13" i="1"/>
  <c r="M13" i="1"/>
  <c r="O13" i="1"/>
  <c r="M9" i="1"/>
  <c r="AC31" i="1"/>
  <c r="U28" i="1"/>
  <c r="N11" i="1"/>
  <c r="P14" i="1"/>
  <c r="M14" i="1"/>
  <c r="O8" i="1"/>
  <c r="K31" i="1"/>
  <c r="O31" i="1" s="1"/>
  <c r="K30" i="1"/>
  <c r="O30" i="1" s="1"/>
  <c r="K29" i="1"/>
  <c r="W29" i="1" s="1" a="1"/>
  <c r="G38" i="1" a="1"/>
  <c r="K34" i="1"/>
  <c r="K33" i="1"/>
  <c r="O33" i="1" s="1"/>
  <c r="K32" i="1"/>
  <c r="O32" i="1" s="1"/>
  <c r="P17" i="1"/>
  <c r="L50" i="1"/>
  <c r="M50" i="1" s="1"/>
  <c r="N50" i="1"/>
  <c r="I52" i="1"/>
  <c r="U49" i="1" s="1"/>
  <c r="M7" i="1"/>
  <c r="O14" i="1"/>
  <c r="AG7" i="1" l="1"/>
  <c r="O18" i="1"/>
  <c r="V6" i="1" s="1"/>
  <c r="V14" i="1" s="1"/>
  <c r="X50" i="1"/>
  <c r="W50" i="1"/>
  <c r="Z50" i="1" s="1" a="1"/>
  <c r="X51" i="1"/>
  <c r="W51" i="1"/>
  <c r="N32" i="1"/>
  <c r="L29" i="1"/>
  <c r="M29" i="1" s="1"/>
  <c r="N29" i="1"/>
  <c r="N31" i="1"/>
  <c r="Z7" i="1"/>
  <c r="Y6" i="1"/>
  <c r="Y7" i="1"/>
  <c r="X7" i="1"/>
  <c r="Z6" i="1"/>
  <c r="X8" i="1"/>
  <c r="Z8" i="1"/>
  <c r="X6" i="1"/>
  <c r="AB6" i="1" s="1" a="1"/>
  <c r="Y8" i="1"/>
  <c r="X30" i="1"/>
  <c r="W30" i="1"/>
  <c r="X29" i="1"/>
  <c r="W29" i="1"/>
  <c r="Z29" i="1" s="1" a="1"/>
  <c r="AJ51" i="1"/>
  <c r="AK51" i="1"/>
  <c r="AK30" i="1"/>
  <c r="AJ30" i="1"/>
  <c r="X38" i="1"/>
  <c r="V8" i="1"/>
  <c r="V10" i="1" s="1"/>
  <c r="V12" i="1" s="1"/>
  <c r="X59" i="1"/>
  <c r="O51" i="1"/>
  <c r="G39" i="1"/>
  <c r="G38" i="1"/>
  <c r="G56" i="1"/>
  <c r="G55" i="1"/>
  <c r="N16" i="1"/>
  <c r="N7" i="1"/>
  <c r="O34" i="1"/>
  <c r="N13" i="1"/>
  <c r="N8" i="1"/>
  <c r="K22" i="1"/>
  <c r="L31" i="1"/>
  <c r="N14" i="1"/>
  <c r="AD29" i="1"/>
  <c r="AD30" i="1" s="1"/>
  <c r="AD33" i="1" s="1"/>
  <c r="AC29" i="1"/>
  <c r="O29" i="1"/>
  <c r="O35" i="1" s="1"/>
  <c r="M18" i="1"/>
  <c r="N6" i="1"/>
  <c r="N15" i="1"/>
  <c r="N30" i="1"/>
  <c r="N35" i="1" s="1"/>
  <c r="U29" i="1" s="1"/>
  <c r="AE52" i="1"/>
  <c r="AE10" i="1"/>
  <c r="AG6" i="1"/>
  <c r="AG10" i="1"/>
  <c r="L33" i="1"/>
  <c r="AM8" i="1"/>
  <c r="N12" i="1"/>
  <c r="L30" i="1"/>
  <c r="N52" i="1"/>
  <c r="U50" i="1" s="1"/>
  <c r="U59" i="1" s="1"/>
  <c r="U60" i="1" s="1"/>
  <c r="N9" i="1"/>
  <c r="N10" i="1"/>
  <c r="K23" i="1"/>
  <c r="L34" i="1"/>
  <c r="N33" i="1"/>
  <c r="O82" i="1"/>
  <c r="O81" i="1"/>
  <c r="O73" i="1"/>
  <c r="O80" i="1"/>
  <c r="O74" i="1"/>
  <c r="I86" i="1" a="1"/>
  <c r="O71" i="1"/>
  <c r="AA71" i="1" s="1" a="1"/>
  <c r="O79" i="1"/>
  <c r="O78" i="1"/>
  <c r="O76" i="1"/>
  <c r="O75" i="1"/>
  <c r="O72" i="1"/>
  <c r="O77" i="1"/>
  <c r="L51" i="1"/>
  <c r="AE31" i="1"/>
  <c r="L52" i="1"/>
  <c r="L32" i="1"/>
  <c r="O50" i="1"/>
  <c r="O52" i="1" s="1"/>
  <c r="AC50" i="1"/>
  <c r="AC51" i="1" s="1"/>
  <c r="AD50" i="1"/>
  <c r="AD51" i="1" s="1"/>
  <c r="AD54" i="1" s="1"/>
  <c r="K21" i="1"/>
  <c r="N34" i="1"/>
  <c r="AL8" i="1"/>
  <c r="V15" i="1" l="1"/>
  <c r="V16" i="1" s="1"/>
  <c r="AB79" i="1"/>
  <c r="AE51" i="1"/>
  <c r="AB8" i="1"/>
  <c r="AB7" i="1"/>
  <c r="AB6" i="1"/>
  <c r="Z30" i="1"/>
  <c r="Z29" i="1"/>
  <c r="Z51" i="1"/>
  <c r="Z50" i="1"/>
  <c r="AA74" i="1"/>
  <c r="AA72" i="1"/>
  <c r="AB74" i="1"/>
  <c r="AD73" i="1"/>
  <c r="AD71" i="1"/>
  <c r="AB73" i="1"/>
  <c r="AC74" i="1"/>
  <c r="AC73" i="1"/>
  <c r="AC71" i="1"/>
  <c r="AB71" i="1"/>
  <c r="AA73" i="1"/>
  <c r="AA71" i="1"/>
  <c r="AF71" i="1" s="1" a="1"/>
  <c r="AB72" i="1"/>
  <c r="AD74" i="1"/>
  <c r="AD72" i="1"/>
  <c r="AC72" i="1"/>
  <c r="AQ72" i="1"/>
  <c r="AP72" i="1"/>
  <c r="U31" i="1"/>
  <c r="U33" i="1" s="1"/>
  <c r="U35" i="1" s="1"/>
  <c r="AE79" i="1"/>
  <c r="U37" i="1"/>
  <c r="X37" i="1"/>
  <c r="X40" i="1" s="1"/>
  <c r="X42" i="1" s="1"/>
  <c r="X44" i="1" s="1"/>
  <c r="U38" i="1"/>
  <c r="U39" i="1" s="1"/>
  <c r="AE29" i="1"/>
  <c r="AE33" i="1"/>
  <c r="AC33" i="1"/>
  <c r="M51" i="1"/>
  <c r="M52" i="1" s="1"/>
  <c r="AI71" i="1"/>
  <c r="S71" i="1"/>
  <c r="AJ71" i="1"/>
  <c r="AJ72" i="1" s="1"/>
  <c r="AJ75" i="1" s="1"/>
  <c r="P71" i="1"/>
  <c r="R71" i="1"/>
  <c r="M34" i="1"/>
  <c r="AM9" i="1"/>
  <c r="AJ31" i="1"/>
  <c r="AC30" i="1"/>
  <c r="AE30" i="1" s="1"/>
  <c r="S79" i="1"/>
  <c r="P79" i="1"/>
  <c r="R79" i="1"/>
  <c r="S77" i="1"/>
  <c r="R77" i="1"/>
  <c r="P77" i="1"/>
  <c r="S74" i="1"/>
  <c r="P74" i="1"/>
  <c r="R74" i="1"/>
  <c r="N18" i="1"/>
  <c r="M31" i="1"/>
  <c r="K56" i="1"/>
  <c r="AK52" i="1"/>
  <c r="AM51" i="1" s="1"/>
  <c r="I89" i="1"/>
  <c r="I87" i="1"/>
  <c r="I86" i="1"/>
  <c r="I88" i="1"/>
  <c r="AL9" i="1"/>
  <c r="M32" i="1"/>
  <c r="S72" i="1"/>
  <c r="P72" i="1"/>
  <c r="R72" i="1"/>
  <c r="S80" i="1"/>
  <c r="P80" i="1"/>
  <c r="R80" i="1"/>
  <c r="L35" i="1"/>
  <c r="K38" i="1"/>
  <c r="AK31" i="1"/>
  <c r="AJ52" i="1"/>
  <c r="AL51" i="1" s="1"/>
  <c r="S82" i="1"/>
  <c r="R82" i="1"/>
  <c r="P82" i="1"/>
  <c r="AE54" i="1"/>
  <c r="AE50" i="1"/>
  <c r="AC54" i="1"/>
  <c r="S75" i="1"/>
  <c r="R75" i="1"/>
  <c r="P75" i="1"/>
  <c r="S73" i="1"/>
  <c r="R73" i="1"/>
  <c r="P73" i="1"/>
  <c r="M30" i="1"/>
  <c r="K39" i="1"/>
  <c r="S78" i="1"/>
  <c r="P78" i="1"/>
  <c r="R78" i="1"/>
  <c r="U52" i="1"/>
  <c r="U54" i="1" s="1"/>
  <c r="U56" i="1" s="1"/>
  <c r="U58" i="1"/>
  <c r="X58" i="1"/>
  <c r="X61" i="1" s="1"/>
  <c r="X63" i="1" s="1"/>
  <c r="X65" i="1" s="1"/>
  <c r="M33" i="1"/>
  <c r="K55" i="1"/>
  <c r="S76" i="1"/>
  <c r="P76" i="1"/>
  <c r="R76" i="1"/>
  <c r="S81" i="1"/>
  <c r="P81" i="1"/>
  <c r="R81" i="1"/>
  <c r="AF74" i="1" l="1"/>
  <c r="AF73" i="1"/>
  <c r="AF72" i="1"/>
  <c r="AF71" i="1"/>
  <c r="M88" i="1"/>
  <c r="S83" i="1"/>
  <c r="AQ73" i="1"/>
  <c r="Q81" i="1"/>
  <c r="Q82" i="1"/>
  <c r="Q72" i="1"/>
  <c r="M87" i="1"/>
  <c r="AI75" i="1"/>
  <c r="AK75" i="1"/>
  <c r="AK71" i="1"/>
  <c r="AI72" i="1"/>
  <c r="AK72" i="1" s="1"/>
  <c r="M86" i="1"/>
  <c r="Q77" i="1"/>
  <c r="AP73" i="1"/>
  <c r="Q75" i="1"/>
  <c r="M89" i="1"/>
  <c r="AM10" i="1"/>
  <c r="Q78" i="1"/>
  <c r="AK32" i="1"/>
  <c r="AJ32" i="1"/>
  <c r="AL50" i="1"/>
  <c r="AL52" i="1"/>
  <c r="AN51" i="1" s="1"/>
  <c r="AM52" i="1"/>
  <c r="AM50" i="1"/>
  <c r="Q79" i="1"/>
  <c r="Q73" i="1"/>
  <c r="M35" i="1"/>
  <c r="R83" i="1"/>
  <c r="Y71" i="1" s="1"/>
  <c r="Q76" i="1"/>
  <c r="Q80" i="1"/>
  <c r="AL10" i="1"/>
  <c r="Q74" i="1"/>
  <c r="P83" i="1"/>
  <c r="Q71" i="1"/>
  <c r="AK33" i="1" l="1"/>
  <c r="AQ74" i="1"/>
  <c r="Y79" i="1"/>
  <c r="AE80" i="1"/>
  <c r="AE82" i="1" s="1"/>
  <c r="AE84" i="1" s="1"/>
  <c r="AE86" i="1" s="1"/>
  <c r="Y73" i="1"/>
  <c r="Y75" i="1" s="1"/>
  <c r="Y77" i="1" s="1"/>
  <c r="AB80" i="1"/>
  <c r="AB82" i="1" s="1"/>
  <c r="AB84" i="1" s="1"/>
  <c r="AB86" i="1" s="1"/>
  <c r="Y80" i="1"/>
  <c r="Y81" i="1" s="1"/>
  <c r="AL11" i="1"/>
  <c r="AN52" i="1"/>
  <c r="AM11" i="1"/>
  <c r="AJ33" i="1"/>
  <c r="Q83" i="1"/>
  <c r="AN50" i="1"/>
  <c r="AP74" i="1"/>
  <c r="AJ34" i="1" l="1"/>
  <c r="AM12" i="1"/>
  <c r="AQ75" i="1"/>
  <c r="AP75" i="1"/>
  <c r="AN53" i="1"/>
  <c r="AL12" i="1"/>
  <c r="AK34" i="1"/>
  <c r="AK35" i="1" l="1"/>
  <c r="AQ76" i="1"/>
  <c r="AM13" i="1"/>
  <c r="AL13" i="1"/>
  <c r="AJ35" i="1"/>
  <c r="AP76" i="1"/>
  <c r="AL29" i="1" l="1"/>
  <c r="AL35" i="1"/>
  <c r="AL30" i="1"/>
  <c r="AL31" i="1"/>
  <c r="AL32" i="1"/>
  <c r="AL33" i="1"/>
  <c r="AN33" i="1" s="1"/>
  <c r="AL14" i="1"/>
  <c r="AQ77" i="1"/>
  <c r="AM35" i="1"/>
  <c r="AM29" i="1"/>
  <c r="AM30" i="1"/>
  <c r="AM31" i="1"/>
  <c r="AM32" i="1"/>
  <c r="AM33" i="1"/>
  <c r="AM14" i="1"/>
  <c r="AP77" i="1"/>
  <c r="AL34" i="1"/>
  <c r="AM34" i="1"/>
  <c r="AN29" i="1" l="1"/>
  <c r="AL15" i="1"/>
  <c r="AN34" i="1"/>
  <c r="AN31" i="1"/>
  <c r="AP78" i="1"/>
  <c r="AN30" i="1"/>
  <c r="AN36" i="1" s="1"/>
  <c r="AN32" i="1"/>
  <c r="AM15" i="1"/>
  <c r="AQ78" i="1"/>
  <c r="AN35" i="1"/>
  <c r="AP79" i="1" l="1"/>
  <c r="AM16" i="1"/>
  <c r="AL16" i="1"/>
  <c r="AQ79" i="1"/>
  <c r="AQ80" i="1" l="1"/>
  <c r="AM17" i="1"/>
  <c r="AL17" i="1"/>
  <c r="AP80" i="1"/>
  <c r="AM18" i="1" l="1"/>
  <c r="AQ81" i="1"/>
  <c r="AP81" i="1"/>
  <c r="AL18" i="1"/>
  <c r="AN17" i="1" s="1"/>
  <c r="AQ82" i="1" l="1"/>
  <c r="AP82" i="1"/>
  <c r="AN18" i="1"/>
  <c r="AN6" i="1"/>
  <c r="AN7" i="1"/>
  <c r="AN8" i="1"/>
  <c r="AN9" i="1"/>
  <c r="AN10" i="1"/>
  <c r="AN11" i="1"/>
  <c r="AN12" i="1"/>
  <c r="AN13" i="1"/>
  <c r="AN14" i="1"/>
  <c r="AN15" i="1"/>
  <c r="AN16" i="1"/>
  <c r="AO18" i="1"/>
  <c r="AO6" i="1"/>
  <c r="AO7" i="1"/>
  <c r="AO8" i="1"/>
  <c r="AO9" i="1"/>
  <c r="AO10" i="1"/>
  <c r="AO11" i="1"/>
  <c r="AO12" i="1"/>
  <c r="AO13" i="1"/>
  <c r="AO14" i="1"/>
  <c r="AO15" i="1"/>
  <c r="AO16" i="1"/>
  <c r="AO17" i="1"/>
  <c r="AP6" i="1" l="1"/>
  <c r="AP18" i="1"/>
  <c r="AP15" i="1"/>
  <c r="AP7" i="1"/>
  <c r="AP14" i="1"/>
  <c r="AP12" i="1"/>
  <c r="AP83" i="1"/>
  <c r="AR82" i="1"/>
  <c r="AP11" i="1"/>
  <c r="AP10" i="1"/>
  <c r="AQ83" i="1"/>
  <c r="AP9" i="1"/>
  <c r="AP13" i="1"/>
  <c r="AP16" i="1"/>
  <c r="AP8" i="1"/>
  <c r="AP19" i="1" s="1"/>
  <c r="AP17" i="1"/>
  <c r="AR71" i="1" l="1"/>
  <c r="AR83" i="1"/>
  <c r="AR72" i="1"/>
  <c r="AR73" i="1"/>
  <c r="AR74" i="1"/>
  <c r="AR75" i="1"/>
  <c r="AR76" i="1"/>
  <c r="AR77" i="1"/>
  <c r="AR78" i="1"/>
  <c r="AR79" i="1"/>
  <c r="AR80" i="1"/>
  <c r="AR81" i="1"/>
  <c r="AS71" i="1"/>
  <c r="AS83" i="1"/>
  <c r="AS72" i="1"/>
  <c r="AS73" i="1"/>
  <c r="AS74" i="1"/>
  <c r="AS75" i="1"/>
  <c r="AS76" i="1"/>
  <c r="AS77" i="1"/>
  <c r="AS78" i="1"/>
  <c r="AS79" i="1"/>
  <c r="AS80" i="1"/>
  <c r="AS81" i="1"/>
  <c r="AS82" i="1"/>
  <c r="AT81" i="1" l="1"/>
  <c r="AT76" i="1"/>
  <c r="AT75" i="1"/>
  <c r="AT74" i="1"/>
  <c r="AT73" i="1"/>
  <c r="AT80" i="1"/>
  <c r="AT72" i="1"/>
  <c r="AT79" i="1"/>
  <c r="AT83" i="1"/>
  <c r="AT78" i="1"/>
  <c r="AT71" i="1"/>
  <c r="AT77" i="1"/>
  <c r="AT82" i="1"/>
  <c r="AT84" i="1" l="1"/>
  <c r="L22" i="1" l="1"/>
  <c r="I22" i="1"/>
  <c r="J22" i="1" s="1"/>
  <c r="M22" i="1"/>
  <c r="M23" i="1"/>
  <c r="I23" i="1"/>
  <c r="J23" i="1" s="1"/>
  <c r="L23" i="1"/>
  <c r="I21" i="1"/>
  <c r="J21" i="1"/>
  <c r="I55" i="1"/>
  <c r="J55" i="1" s="1"/>
  <c r="I56" i="1"/>
  <c r="J56" i="1" s="1"/>
  <c r="I39" i="1"/>
  <c r="J39" i="1"/>
  <c r="M39" i="1"/>
  <c r="I38" i="1"/>
  <c r="J38" i="1" s="1"/>
  <c r="M56" i="1"/>
  <c r="L39" i="1"/>
  <c r="L56" i="1"/>
  <c r="N88" i="1"/>
  <c r="K88" i="1"/>
  <c r="L88" i="1"/>
  <c r="O89" i="1"/>
  <c r="O87" i="1"/>
  <c r="O88" i="1"/>
  <c r="N87" i="1"/>
  <c r="K89" i="1"/>
  <c r="L89" i="1" s="1"/>
  <c r="K87" i="1"/>
  <c r="L87" i="1" s="1"/>
  <c r="K86" i="1"/>
  <c r="L86" i="1" s="1"/>
  <c r="N89" i="1"/>
</calcChain>
</file>

<file path=xl/sharedStrings.xml><?xml version="1.0" encoding="utf-8"?>
<sst xmlns="http://schemas.openxmlformats.org/spreadsheetml/2006/main" count="245" uniqueCount="61">
  <si>
    <t>Temp</t>
  </si>
  <si>
    <t>Water</t>
  </si>
  <si>
    <t>Male</t>
  </si>
  <si>
    <t>Female</t>
  </si>
  <si>
    <t>Logistic Regression</t>
  </si>
  <si>
    <t>Classification Table</t>
  </si>
  <si>
    <t>ROC Table</t>
  </si>
  <si>
    <t>Total</t>
  </si>
  <si>
    <t>p-Obs</t>
  </si>
  <si>
    <t>p-Pred</t>
  </si>
  <si>
    <t>Suc-Pred</t>
  </si>
  <si>
    <t>Fail-Pred</t>
  </si>
  <si>
    <t>LL</t>
  </si>
  <si>
    <t>% Correct</t>
  </si>
  <si>
    <t>Coeff</t>
  </si>
  <si>
    <t>LL0</t>
  </si>
  <si>
    <t>Covariance Matrix</t>
  </si>
  <si>
    <t>Converge</t>
  </si>
  <si>
    <t>Suc-Obs</t>
  </si>
  <si>
    <t>Fail-Obs</t>
  </si>
  <si>
    <t>Failure</t>
  </si>
  <si>
    <t>Success</t>
  </si>
  <si>
    <t>Fail-Cum</t>
  </si>
  <si>
    <t>Suc-Cum</t>
  </si>
  <si>
    <t>FPR</t>
  </si>
  <si>
    <t>TPR</t>
  </si>
  <si>
    <t>AUC</t>
  </si>
  <si>
    <t>LL1</t>
  </si>
  <si>
    <t>Chi-Sq</t>
  </si>
  <si>
    <t>df</t>
  </si>
  <si>
    <t>p-value</t>
  </si>
  <si>
    <t>Accuracy</t>
  </si>
  <si>
    <t>alpha</t>
  </si>
  <si>
    <t>sig</t>
  </si>
  <si>
    <t>Cutoff</t>
  </si>
  <si>
    <t>R-Sq (L)</t>
  </si>
  <si>
    <t>R-Sq (CS)</t>
  </si>
  <si>
    <t>R-Sq (N)</t>
  </si>
  <si>
    <t>coeff b</t>
  </si>
  <si>
    <t>s.e.</t>
  </si>
  <si>
    <t>Wald</t>
  </si>
  <si>
    <t>exp(b)</t>
  </si>
  <si>
    <t>lower</t>
  </si>
  <si>
    <t>upper</t>
  </si>
  <si>
    <t>Intercept</t>
  </si>
  <si>
    <t>Temperature only model</t>
  </si>
  <si>
    <t>Compare with Temp + Water</t>
  </si>
  <si>
    <t>Water only model</t>
  </si>
  <si>
    <t>Interaction Model</t>
  </si>
  <si>
    <t>T x W</t>
  </si>
  <si>
    <t>Compare with Temp</t>
  </si>
  <si>
    <t>Interaction model using Real Statistics formulas</t>
  </si>
  <si>
    <t>Forecast</t>
  </si>
  <si>
    <t>Coefficient Table</t>
  </si>
  <si>
    <t>R-Square</t>
  </si>
  <si>
    <t>Chi-sq Test</t>
  </si>
  <si>
    <t>Creation of the Interaction Model</t>
  </si>
  <si>
    <t>Real Statistics Using Excel</t>
  </si>
  <si>
    <t>Updated</t>
  </si>
  <si>
    <t>Copyright © 2013 - 2023 Charles Zaiontz</t>
  </si>
  <si>
    <t>ROC and Classification Table for Logistic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</si>
</sst>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Examples!$AN$6:$AN$18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Examples!$AO$6:$AO$18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A-4423-BBEA-F8DF93E9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3032"/>
        <c:axId val="736834008"/>
      </c:scatterChart>
      <c:valAx>
        <c:axId val="73682303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34008"/>
        <c:crosses val="autoZero"/>
        <c:crossBetween val="midCat"/>
      </c:valAx>
      <c:valAx>
        <c:axId val="73683400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3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Examples!$AL$29:$AL$35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Examples!$AM$29:$AM$35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14-4DA5-83F6-BD298D268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6168"/>
        <c:axId val="736822248"/>
      </c:scatterChart>
      <c:valAx>
        <c:axId val="73682616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2248"/>
        <c:crosses val="autoZero"/>
        <c:crossBetween val="midCat"/>
      </c:valAx>
      <c:valAx>
        <c:axId val="73682224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6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Examples!$AL$50:$AL$52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Examples!$AM$50:$AM$52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4-4406-B249-AFE82E43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7736"/>
        <c:axId val="736824600"/>
      </c:scatterChart>
      <c:valAx>
        <c:axId val="73682773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4600"/>
        <c:crosses val="autoZero"/>
        <c:crossBetween val="midCat"/>
      </c:valAx>
      <c:valAx>
        <c:axId val="73682460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7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Examples!$AR$71:$AR$83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Examples!$AS$71:$AS$83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1-46C0-99C7-F84BDD12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8520"/>
        <c:axId val="736832048"/>
      </c:scatterChart>
      <c:valAx>
        <c:axId val="73682852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32048"/>
        <c:crosses val="autoZero"/>
        <c:crossBetween val="midCat"/>
      </c:valAx>
      <c:valAx>
        <c:axId val="73683204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8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76200</xdr:colOff>
      <xdr:row>4</xdr:row>
      <xdr:rowOff>80962</xdr:rowOff>
    </xdr:from>
    <xdr:to>
      <xdr:col>50</xdr:col>
      <xdr:colOff>381000</xdr:colOff>
      <xdr:row>18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62490A-5D76-49D4-9322-C5D946902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590550</xdr:colOff>
      <xdr:row>25</xdr:row>
      <xdr:rowOff>90487</xdr:rowOff>
    </xdr:from>
    <xdr:to>
      <xdr:col>48</xdr:col>
      <xdr:colOff>285750</xdr:colOff>
      <xdr:row>39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659052-B301-4A04-8D84-DC7CB02C1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152400</xdr:colOff>
      <xdr:row>54</xdr:row>
      <xdr:rowOff>14287</xdr:rowOff>
    </xdr:from>
    <xdr:to>
      <xdr:col>39</xdr:col>
      <xdr:colOff>457200</xdr:colOff>
      <xdr:row>68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704ECC-8516-408C-9865-6B69B20EB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133350</xdr:colOff>
      <xdr:row>84</xdr:row>
      <xdr:rowOff>138112</xdr:rowOff>
    </xdr:from>
    <xdr:to>
      <xdr:col>45</xdr:col>
      <xdr:colOff>438150</xdr:colOff>
      <xdr:row>99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92DE80-DFCB-4281-9DFE-1B1DBD9CB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Regression%202%2025%20April%202022.xlsx" TargetMode="External"/><Relationship Id="rId1" Type="http://schemas.openxmlformats.org/officeDocument/2006/relationships/externalLinkPath" Target="/Users/user/Documents/A%20Real%20Statistics%202020/Examples/Real%20Statistics%20Examples%20Regression%202%2025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Logit 1"/>
      <sheetName val="Logit 2"/>
      <sheetName val="Logit 3"/>
      <sheetName val="Logit 3a"/>
      <sheetName val="Logit 4"/>
      <sheetName val="Logit 4a"/>
      <sheetName val="Logit 5"/>
      <sheetName val="Logit 5a"/>
      <sheetName val="Logit 6"/>
      <sheetName val="Logit 6a"/>
      <sheetName val="Logit 7a"/>
      <sheetName val="Hosmer"/>
      <sheetName val="Probit 1"/>
      <sheetName val="Probit 2"/>
      <sheetName val="Norm"/>
      <sheetName val="Binary"/>
      <sheetName val="MLogit 1"/>
      <sheetName val="MLogit 2"/>
      <sheetName val="MLogit 3"/>
      <sheetName val="MLogit 3a"/>
      <sheetName val="MLogit 4"/>
      <sheetName val="MLogit 4a"/>
      <sheetName val="MLogit 4b"/>
      <sheetName val="MLogit 5"/>
      <sheetName val="MLogit 5a"/>
      <sheetName val="MLogit 6"/>
      <sheetName val="OLogit 1"/>
      <sheetName val="OLogit 2"/>
      <sheetName val="OLogit 3"/>
      <sheetName val="Logit A"/>
      <sheetName val="Logit B"/>
      <sheetName val="Logit C"/>
      <sheetName val="Logit D"/>
      <sheetName val="Probit A"/>
      <sheetName val="Probit B"/>
      <sheetName val="Probit C"/>
      <sheetName val="Probit D"/>
      <sheetName val="OLogit A"/>
      <sheetName val="OLogit B"/>
      <sheetName val="PReg 1"/>
      <sheetName val="PReg 2"/>
      <sheetName val="PReg 3"/>
      <sheetName val="Log Lin 1.1"/>
      <sheetName val="Log Lin 1.2"/>
      <sheetName val="Log Lin 1.3"/>
      <sheetName val="Log Lin 1.4"/>
      <sheetName val="Log Lin 2.1"/>
      <sheetName val="Log Lin 2.2"/>
      <sheetName val="Log Lin 2.3"/>
      <sheetName val="Log Lin 2.4"/>
      <sheetName val="Log Lin 2.5"/>
      <sheetName val="Kaplan"/>
      <sheetName val="Kaplan 1"/>
      <sheetName val="Kaplan 2"/>
      <sheetName val="Kaplan 3"/>
      <sheetName val="Kaplan 4"/>
      <sheetName val="Log-Rank"/>
      <sheetName val="Log-Rank 1"/>
      <sheetName val="Cox Reg 1"/>
      <sheetName val="Cox Reg 2"/>
      <sheetName val="Cox Reg 3"/>
      <sheetName val="Cox Reg 4"/>
      <sheetName val="Cox Reg 5"/>
      <sheetName val="Cox Reg 6"/>
      <sheetName val="Cox Reg 7"/>
      <sheetName val="Cox Reg 8"/>
      <sheetName val="IPFP 2.1"/>
      <sheetName val="IPFP 2.1a"/>
      <sheetName val="IPFP 2.2 "/>
      <sheetName val="IPFP 3.1"/>
      <sheetName val="IPFP 3.2"/>
      <sheetName val="IPFP 3.2a"/>
      <sheetName val="Miss 1"/>
      <sheetName val="Miss 2"/>
      <sheetName val="Miss 3"/>
      <sheetName val="Miss 4"/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  <sheetName val="FIML 1"/>
      <sheetName val="FIML 2"/>
      <sheetName val="FIML 2a"/>
      <sheetName val="FIML 2b"/>
      <sheetName val="FIML 2c"/>
      <sheetName val="FIML 3"/>
      <sheetName val="FIML 3a"/>
      <sheetName val="FIML 3b"/>
      <sheetName val="EM A"/>
      <sheetName val="EM B"/>
      <sheetName val="EM C"/>
      <sheetName val="EM D"/>
      <sheetName val="EM E"/>
      <sheetName val="EM F"/>
      <sheetName val="EM Norm 1"/>
      <sheetName val="EM Norm 2"/>
      <sheetName val="EM Patterns"/>
      <sheetName val="EM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AN6">
            <v>1</v>
          </cell>
          <cell r="AO6">
            <v>1</v>
          </cell>
        </row>
        <row r="7">
          <cell r="AN7">
            <v>0.9349112426035503</v>
          </cell>
          <cell r="AO7">
            <v>0.98659003831417624</v>
          </cell>
        </row>
        <row r="8">
          <cell r="AN8">
            <v>0.85207100591715978</v>
          </cell>
          <cell r="AO8">
            <v>0.97892720306513414</v>
          </cell>
        </row>
        <row r="9">
          <cell r="AN9">
            <v>0.71597633136094674</v>
          </cell>
          <cell r="AO9">
            <v>0.94636015325670497</v>
          </cell>
        </row>
        <row r="10">
          <cell r="AN10">
            <v>0.59467455621301779</v>
          </cell>
          <cell r="AO10">
            <v>0.92528735632183912</v>
          </cell>
        </row>
        <row r="11">
          <cell r="AN11">
            <v>0.40236686390532539</v>
          </cell>
          <cell r="AO11">
            <v>0.8122605363984674</v>
          </cell>
        </row>
        <row r="12">
          <cell r="AN12">
            <v>0.18639053254437865</v>
          </cell>
          <cell r="AO12">
            <v>0.6954022988505747</v>
          </cell>
        </row>
        <row r="13">
          <cell r="AN13">
            <v>0.12426035502958577</v>
          </cell>
          <cell r="AO13">
            <v>0.56513409961685823</v>
          </cell>
        </row>
        <row r="14">
          <cell r="AN14">
            <v>5.6213017751479244E-2</v>
          </cell>
          <cell r="AO14">
            <v>0.39080459770114939</v>
          </cell>
        </row>
        <row r="15">
          <cell r="AN15">
            <v>2.9585798816568087E-2</v>
          </cell>
          <cell r="AO15">
            <v>0.24712643678160917</v>
          </cell>
        </row>
        <row r="16">
          <cell r="AN16">
            <v>1.1834319526627168E-2</v>
          </cell>
          <cell r="AO16">
            <v>7.4712643678160884E-2</v>
          </cell>
        </row>
        <row r="17">
          <cell r="AN17">
            <v>0</v>
          </cell>
          <cell r="AO17">
            <v>4.0229885057471271E-2</v>
          </cell>
        </row>
        <row r="18">
          <cell r="AN18">
            <v>0</v>
          </cell>
          <cell r="AO18">
            <v>0</v>
          </cell>
        </row>
        <row r="29">
          <cell r="AL29">
            <v>1</v>
          </cell>
          <cell r="AM29">
            <v>1</v>
          </cell>
        </row>
        <row r="30">
          <cell r="AL30">
            <v>0.85207100591715978</v>
          </cell>
          <cell r="AM30">
            <v>0.97892720306513414</v>
          </cell>
        </row>
        <row r="31">
          <cell r="AL31">
            <v>0.59467455621301779</v>
          </cell>
          <cell r="AM31">
            <v>0.92528735632183912</v>
          </cell>
        </row>
        <row r="32">
          <cell r="AL32">
            <v>0.18639053254437865</v>
          </cell>
          <cell r="AM32">
            <v>0.6954022988505747</v>
          </cell>
        </row>
        <row r="33">
          <cell r="AL33">
            <v>5.6213017751479244E-2</v>
          </cell>
          <cell r="AM33">
            <v>0.39080459770114939</v>
          </cell>
        </row>
        <row r="34">
          <cell r="AL34">
            <v>1.1834319526627168E-2</v>
          </cell>
          <cell r="AM34">
            <v>7.4712643678160884E-2</v>
          </cell>
        </row>
        <row r="35">
          <cell r="AL35">
            <v>0</v>
          </cell>
          <cell r="AM35">
            <v>0</v>
          </cell>
        </row>
        <row r="50">
          <cell r="AL50">
            <v>1</v>
          </cell>
          <cell r="AM50">
            <v>1</v>
          </cell>
        </row>
        <row r="51">
          <cell r="AL51">
            <v>0.50591715976331364</v>
          </cell>
          <cell r="AM51">
            <v>0.53256704980842917</v>
          </cell>
        </row>
        <row r="52">
          <cell r="AL52">
            <v>0</v>
          </cell>
          <cell r="AM52">
            <v>0</v>
          </cell>
        </row>
        <row r="71">
          <cell r="AR71">
            <v>1</v>
          </cell>
          <cell r="AS71">
            <v>1</v>
          </cell>
        </row>
        <row r="72">
          <cell r="AR72">
            <v>0.91715976331360949</v>
          </cell>
          <cell r="AS72">
            <v>0.9923371647509579</v>
          </cell>
        </row>
        <row r="73">
          <cell r="AR73">
            <v>0.85207100591715978</v>
          </cell>
          <cell r="AS73">
            <v>0.97892720306513414</v>
          </cell>
        </row>
        <row r="74">
          <cell r="AR74">
            <v>0.73076923076923084</v>
          </cell>
          <cell r="AS74">
            <v>0.95785440613026818</v>
          </cell>
        </row>
        <row r="75">
          <cell r="AR75">
            <v>0.59467455621301779</v>
          </cell>
          <cell r="AS75">
            <v>0.92528735632183912</v>
          </cell>
        </row>
        <row r="76">
          <cell r="AR76">
            <v>0.37869822485207105</v>
          </cell>
          <cell r="AS76">
            <v>0.8084291187739463</v>
          </cell>
        </row>
        <row r="77">
          <cell r="AR77">
            <v>0.18639053254437865</v>
          </cell>
          <cell r="AS77">
            <v>0.6954022988505747</v>
          </cell>
        </row>
        <row r="78">
          <cell r="AR78">
            <v>0.12426035502958577</v>
          </cell>
          <cell r="AS78">
            <v>0.56513409961685823</v>
          </cell>
        </row>
        <row r="79">
          <cell r="AR79">
            <v>5.6213017751479244E-2</v>
          </cell>
          <cell r="AS79">
            <v>0.39080459770114939</v>
          </cell>
        </row>
        <row r="80">
          <cell r="AR80">
            <v>2.9585798816568087E-2</v>
          </cell>
          <cell r="AS80">
            <v>0.24712643678160917</v>
          </cell>
        </row>
        <row r="81">
          <cell r="AR81">
            <v>1.1834319526627168E-2</v>
          </cell>
          <cell r="AS81">
            <v>7.4712643678160884E-2</v>
          </cell>
        </row>
        <row r="82">
          <cell r="AR82">
            <v>0</v>
          </cell>
          <cell r="AS82">
            <v>4.0229885057471271E-2</v>
          </cell>
        </row>
        <row r="83">
          <cell r="AR83">
            <v>0</v>
          </cell>
          <cell r="AS8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A79D-7C9E-42DA-B312-B2C15AD1FD9D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57</v>
      </c>
    </row>
    <row r="2" spans="1:2" x14ac:dyDescent="0.35">
      <c r="A2" t="s">
        <v>60</v>
      </c>
    </row>
    <row r="4" spans="1:2" x14ac:dyDescent="0.35">
      <c r="A4" t="s">
        <v>58</v>
      </c>
      <c r="B4" s="31">
        <v>45014</v>
      </c>
    </row>
    <row r="6" spans="1:2" x14ac:dyDescent="0.35">
      <c r="A6" s="32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A56B-5FA5-4921-9B5F-072E0ADBD188}">
  <sheetPr codeName="Sheet270"/>
  <dimension ref="A1:AT118"/>
  <sheetViews>
    <sheetView workbookViewId="0"/>
  </sheetViews>
  <sheetFormatPr defaultRowHeight="14.5" x14ac:dyDescent="0.35"/>
  <cols>
    <col min="4" max="5" width="9.1796875" customWidth="1"/>
    <col min="6" max="6" width="8.7265625" customWidth="1"/>
    <col min="7" max="9" width="9.1796875" customWidth="1"/>
    <col min="10" max="12" width="9.26953125" bestFit="1" customWidth="1"/>
    <col min="13" max="13" width="9.26953125" customWidth="1"/>
    <col min="14" max="15" width="9.26953125" bestFit="1" customWidth="1"/>
    <col min="17" max="29" width="9.1796875" customWidth="1"/>
    <col min="33" max="34" width="9.1796875" customWidth="1"/>
  </cols>
  <sheetData>
    <row r="1" spans="1:42" x14ac:dyDescent="0.35">
      <c r="A1" s="1" t="s">
        <v>60</v>
      </c>
      <c r="B1" s="1"/>
    </row>
    <row r="3" spans="1:42" x14ac:dyDescent="0.35">
      <c r="A3" s="2" t="s">
        <v>0</v>
      </c>
      <c r="B3" s="2" t="s">
        <v>1</v>
      </c>
      <c r="C3" s="2" t="s">
        <v>2</v>
      </c>
      <c r="D3" s="2" t="s">
        <v>3</v>
      </c>
      <c r="F3" t="s">
        <v>4</v>
      </c>
      <c r="AD3" t="s">
        <v>5</v>
      </c>
      <c r="AI3" t="s">
        <v>6</v>
      </c>
    </row>
    <row r="4" spans="1:42" ht="15" thickBot="1" x14ac:dyDescent="0.4">
      <c r="A4" s="3">
        <v>20</v>
      </c>
      <c r="B4" s="4">
        <v>0</v>
      </c>
      <c r="C4" s="3">
        <v>21</v>
      </c>
      <c r="D4" s="4">
        <v>0</v>
      </c>
    </row>
    <row r="5" spans="1:42" ht="15" thickTop="1" x14ac:dyDescent="0.35">
      <c r="A5" s="5">
        <v>21</v>
      </c>
      <c r="B5" s="6">
        <v>0</v>
      </c>
      <c r="C5" s="5">
        <v>90</v>
      </c>
      <c r="D5" s="6">
        <v>6</v>
      </c>
      <c r="F5" s="7" t="str">
        <f>A3</f>
        <v>Temp</v>
      </c>
      <c r="G5" s="7" t="str">
        <f>B3</f>
        <v>Water</v>
      </c>
      <c r="H5" s="7" t="str">
        <f>C3</f>
        <v>Male</v>
      </c>
      <c r="I5" s="7" t="str">
        <f>D3</f>
        <v>Female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S5" t="s">
        <v>14</v>
      </c>
      <c r="U5" t="s">
        <v>15</v>
      </c>
      <c r="V5" s="8">
        <f>H18*LN(H18/J18)+I18*LN(I18/J18)</f>
        <v>-576.26986120489823</v>
      </c>
      <c r="X5" t="s">
        <v>16</v>
      </c>
      <c r="AB5" t="s">
        <v>17</v>
      </c>
      <c r="AE5" s="9" t="s">
        <v>18</v>
      </c>
      <c r="AF5" s="9" t="s">
        <v>19</v>
      </c>
      <c r="AI5" s="7" t="s">
        <v>9</v>
      </c>
      <c r="AJ5" s="7" t="s">
        <v>20</v>
      </c>
      <c r="AK5" s="7" t="s">
        <v>21</v>
      </c>
      <c r="AL5" s="7" t="s">
        <v>22</v>
      </c>
      <c r="AM5" s="7" t="s">
        <v>23</v>
      </c>
      <c r="AN5" s="7" t="s">
        <v>24</v>
      </c>
      <c r="AO5" s="7" t="s">
        <v>25</v>
      </c>
      <c r="AP5" s="7" t="s">
        <v>26</v>
      </c>
    </row>
    <row r="6" spans="1:42" x14ac:dyDescent="0.35">
      <c r="A6" s="5">
        <v>22</v>
      </c>
      <c r="B6" s="6">
        <v>0</v>
      </c>
      <c r="C6" s="5">
        <v>91</v>
      </c>
      <c r="D6" s="6">
        <v>23</v>
      </c>
      <c r="F6">
        <f t="shared" ref="F6:I17" si="0">A4</f>
        <v>20</v>
      </c>
      <c r="G6">
        <f t="shared" si="0"/>
        <v>0</v>
      </c>
      <c r="H6" s="10">
        <f t="shared" si="0"/>
        <v>21</v>
      </c>
      <c r="I6">
        <f t="shared" si="0"/>
        <v>0</v>
      </c>
      <c r="J6" s="11">
        <f>H6+I6</f>
        <v>21</v>
      </c>
      <c r="K6">
        <f>H6/J6</f>
        <v>1</v>
      </c>
      <c r="L6" t="e">
        <f ca="1">1/(1+EXP(-$S$7-MMULT(F6:G6,$S$8:$S$9)))</f>
        <v>#NAME?</v>
      </c>
      <c r="M6" s="12" t="e">
        <f ca="1">J6*L6</f>
        <v>#NAME?</v>
      </c>
      <c r="N6" s="13" t="e">
        <f ca="1">J6-M6</f>
        <v>#NAME?</v>
      </c>
      <c r="O6" t="e">
        <f ca="1">J6*(K6*LN(L6)+(1-K6)*LN(1-L6))</f>
        <v>#NAME?</v>
      </c>
      <c r="P6" t="e">
        <f ca="1">100*IF(L6&gt;=$AE$12,H6/J6,I6/J6)</f>
        <v>#NAME?</v>
      </c>
      <c r="U6" t="s">
        <v>27</v>
      </c>
      <c r="V6" s="14" t="e">
        <f ca="1">O18</f>
        <v>#NAME?</v>
      </c>
      <c r="X6" s="12" t="e">
        <f t="array" aca="1" ref="X6:Z8" ca="1">MINVERSE(MMULT(TRANSPOSE(DEsign(F6:G17)),L6:L17*(1-L6:L17)*J6:J17*DEsign(F6:G17)))</f>
        <v>#NAME?</v>
      </c>
      <c r="Y6" s="15" t="e">
        <f ca="1"/>
        <v>#NAME?</v>
      </c>
      <c r="Z6" s="13" t="e">
        <f ca="1"/>
        <v>#NAME?</v>
      </c>
      <c r="AB6" s="8" t="e">
        <f t="array" aca="1" ref="AB6:AB8" ca="1">MMULT(X6:Z8,MMULT(TRANSPOSE(DEsign(F6:G17)),J6:J17*(K6:K17-L6:L17)))</f>
        <v>#NAME?</v>
      </c>
      <c r="AD6" t="s">
        <v>10</v>
      </c>
      <c r="AE6" s="12">
        <f ca="1">SUMIF(L6:L17,"&gt;="&amp;AE12,H6:H17)</f>
        <v>0</v>
      </c>
      <c r="AF6" s="13">
        <f ca="1">SUMIF(L6:L17,"&gt;="&amp;AE12,I6:I17)</f>
        <v>0</v>
      </c>
      <c r="AG6">
        <f ca="1">AE6+AF6</f>
        <v>0</v>
      </c>
      <c r="AL6">
        <v>0</v>
      </c>
      <c r="AM6">
        <v>0</v>
      </c>
      <c r="AN6" t="e">
        <f ca="1">1-AL6/AL$18</f>
        <v>#NAME?</v>
      </c>
      <c r="AO6" t="e">
        <f ca="1">1-AM6/AM$18</f>
        <v>#NAME?</v>
      </c>
      <c r="AP6" t="e">
        <f ca="1">(AN6-AN7)*AO6</f>
        <v>#NAME?</v>
      </c>
    </row>
    <row r="7" spans="1:42" x14ac:dyDescent="0.35">
      <c r="A7" s="5">
        <v>23</v>
      </c>
      <c r="B7" s="6">
        <v>0</v>
      </c>
      <c r="C7" s="5">
        <v>61</v>
      </c>
      <c r="D7" s="6">
        <v>73</v>
      </c>
      <c r="F7">
        <f t="shared" si="0"/>
        <v>21</v>
      </c>
      <c r="G7">
        <f t="shared" si="0"/>
        <v>0</v>
      </c>
      <c r="H7" s="10">
        <f t="shared" si="0"/>
        <v>90</v>
      </c>
      <c r="I7">
        <f t="shared" si="0"/>
        <v>6</v>
      </c>
      <c r="J7" s="11">
        <f t="shared" ref="J7:J17" si="1">H7+I7</f>
        <v>96</v>
      </c>
      <c r="K7">
        <f t="shared" ref="K7:K17" si="2">H7/J7</f>
        <v>0.9375</v>
      </c>
      <c r="L7" t="e">
        <f t="shared" ref="L7:L17" ca="1" si="3">1/(1+EXP(-$S$7-MMULT(F7:G7,$S$8:$S$9)))</f>
        <v>#NAME?</v>
      </c>
      <c r="M7" s="10" t="e">
        <f t="shared" ref="M7:M17" ca="1" si="4">J7*L7</f>
        <v>#NAME?</v>
      </c>
      <c r="N7" s="11" t="e">
        <f t="shared" ref="N7:N17" ca="1" si="5">J7-M7</f>
        <v>#NAME?</v>
      </c>
      <c r="O7" t="e">
        <f t="shared" ref="O7:O17" ca="1" si="6">J7*(K7*LN(L7)+(1-K7)*LN(1-L7))</f>
        <v>#NAME?</v>
      </c>
      <c r="P7" t="e">
        <f ca="1">100*IF(L7&gt;=$AE$12,H7/J7,I7/J7)</f>
        <v>#NAME?</v>
      </c>
      <c r="S7" s="8" t="e">
        <f t="array" aca="1" ref="S7:S9" ca="1">LogitCoeff(F6:I17,,,,,20)</f>
        <v>#NAME?</v>
      </c>
      <c r="X7" s="10" t="e">
        <f ca="1"/>
        <v>#NAME?</v>
      </c>
      <c r="Y7" t="e">
        <f ca="1"/>
        <v>#NAME?</v>
      </c>
      <c r="Z7" s="11" t="e">
        <f ca="1"/>
        <v>#NAME?</v>
      </c>
      <c r="AB7" s="19" t="e">
        <f ca="1"/>
        <v>#NAME?</v>
      </c>
      <c r="AD7" t="s">
        <v>11</v>
      </c>
      <c r="AE7" s="16">
        <f ca="1">AE8-AE6</f>
        <v>522</v>
      </c>
      <c r="AF7" s="18">
        <f ca="1">AF8-AF6</f>
        <v>338</v>
      </c>
      <c r="AG7">
        <f ca="1">AE7+AF7</f>
        <v>860</v>
      </c>
      <c r="AI7" t="e">
        <f t="array" aca="1" ref="AI7:AK18" ca="1">SelectCols(H6:L17,"5,2,1",1)</f>
        <v>#NAME?</v>
      </c>
      <c r="AJ7" t="e">
        <f ca="1"/>
        <v>#NAME?</v>
      </c>
      <c r="AK7" t="e">
        <f ca="1"/>
        <v>#NAME?</v>
      </c>
      <c r="AL7" t="e">
        <f ca="1">AL6+AJ7</f>
        <v>#NAME?</v>
      </c>
      <c r="AM7" t="e">
        <f ca="1">AM6+AK7</f>
        <v>#NAME?</v>
      </c>
      <c r="AN7" t="e">
        <f t="shared" ref="AN7:AO18" ca="1" si="7">1-AL7/AL$18</f>
        <v>#NAME?</v>
      </c>
      <c r="AO7" t="e">
        <f t="shared" ca="1" si="7"/>
        <v>#NAME?</v>
      </c>
      <c r="AP7" t="e">
        <f t="shared" ref="AP7:AP18" ca="1" si="8">(AN7-AN8)*AO7</f>
        <v>#NAME?</v>
      </c>
    </row>
    <row r="8" spans="1:42" x14ac:dyDescent="0.35">
      <c r="A8" s="5">
        <v>24</v>
      </c>
      <c r="B8" s="6">
        <v>0</v>
      </c>
      <c r="C8" s="5">
        <v>11</v>
      </c>
      <c r="D8" s="6">
        <v>41</v>
      </c>
      <c r="F8">
        <f t="shared" si="0"/>
        <v>22</v>
      </c>
      <c r="G8">
        <f t="shared" si="0"/>
        <v>0</v>
      </c>
      <c r="H8" s="10">
        <f t="shared" si="0"/>
        <v>91</v>
      </c>
      <c r="I8">
        <f t="shared" si="0"/>
        <v>23</v>
      </c>
      <c r="J8" s="11">
        <f t="shared" si="1"/>
        <v>114</v>
      </c>
      <c r="K8">
        <f t="shared" si="2"/>
        <v>0.79824561403508776</v>
      </c>
      <c r="L8" t="e">
        <f t="shared" ca="1" si="3"/>
        <v>#NAME?</v>
      </c>
      <c r="M8" s="10" t="e">
        <f t="shared" ca="1" si="4"/>
        <v>#NAME?</v>
      </c>
      <c r="N8" s="11" t="e">
        <f t="shared" ca="1" si="5"/>
        <v>#NAME?</v>
      </c>
      <c r="O8" t="e">
        <f ca="1">J8*(K8*LN(L8)+(1-K8)*LN(1-L8))</f>
        <v>#NAME?</v>
      </c>
      <c r="P8" t="e">
        <f t="shared" ref="P8:P17" ca="1" si="9">100*IF(L8&gt;=$AE$12,H8/J8,I8/J8)</f>
        <v>#NAME?</v>
      </c>
      <c r="S8" s="19" t="e">
        <f ca="1"/>
        <v>#NAME?</v>
      </c>
      <c r="U8" t="s">
        <v>28</v>
      </c>
      <c r="V8" s="8" t="e">
        <f ca="1">2*(V6-V5)</f>
        <v>#NAME?</v>
      </c>
      <c r="X8" s="16" t="e">
        <f ca="1"/>
        <v>#NAME?</v>
      </c>
      <c r="Y8" s="17" t="e">
        <f ca="1"/>
        <v>#NAME?</v>
      </c>
      <c r="Z8" s="18" t="e">
        <f ca="1"/>
        <v>#NAME?</v>
      </c>
      <c r="AB8" s="14" t="e">
        <f ca="1"/>
        <v>#NAME?</v>
      </c>
      <c r="AE8">
        <f>H18</f>
        <v>522</v>
      </c>
      <c r="AF8">
        <f>I18</f>
        <v>338</v>
      </c>
      <c r="AG8">
        <f>AE8+AF8</f>
        <v>860</v>
      </c>
      <c r="AI8" t="e">
        <f ca="1"/>
        <v>#NAME?</v>
      </c>
      <c r="AJ8" t="e">
        <f ca="1"/>
        <v>#NAME?</v>
      </c>
      <c r="AK8" t="e">
        <f ca="1"/>
        <v>#NAME?</v>
      </c>
      <c r="AL8" t="e">
        <f ca="1">AL7+AJ8</f>
        <v>#NAME?</v>
      </c>
      <c r="AM8" t="e">
        <f t="shared" ref="AM8:AM18" ca="1" si="10">AM7+AK8</f>
        <v>#NAME?</v>
      </c>
      <c r="AN8" t="e">
        <f ca="1">1-AL8/AL$18</f>
        <v>#NAME?</v>
      </c>
      <c r="AO8" t="e">
        <f ca="1">1-AM8/AM$18</f>
        <v>#NAME?</v>
      </c>
      <c r="AP8" t="e">
        <f ca="1">(AN8-AN9)*AO8</f>
        <v>#NAME?</v>
      </c>
    </row>
    <row r="9" spans="1:42" x14ac:dyDescent="0.35">
      <c r="A9" s="5">
        <v>25</v>
      </c>
      <c r="B9" s="6">
        <v>0</v>
      </c>
      <c r="C9" s="5">
        <v>4</v>
      </c>
      <c r="D9" s="6">
        <v>28</v>
      </c>
      <c r="F9">
        <f t="shared" si="0"/>
        <v>23</v>
      </c>
      <c r="G9">
        <f t="shared" si="0"/>
        <v>0</v>
      </c>
      <c r="H9" s="10">
        <f t="shared" si="0"/>
        <v>61</v>
      </c>
      <c r="I9">
        <f t="shared" si="0"/>
        <v>73</v>
      </c>
      <c r="J9" s="11">
        <f t="shared" si="1"/>
        <v>134</v>
      </c>
      <c r="K9">
        <f t="shared" si="2"/>
        <v>0.45522388059701491</v>
      </c>
      <c r="L9" t="e">
        <f t="shared" ca="1" si="3"/>
        <v>#NAME?</v>
      </c>
      <c r="M9" s="10" t="e">
        <f t="shared" ca="1" si="4"/>
        <v>#NAME?</v>
      </c>
      <c r="N9" s="11" t="e">
        <f t="shared" ca="1" si="5"/>
        <v>#NAME?</v>
      </c>
      <c r="O9" t="e">
        <f t="shared" ref="O9:O19" ca="1" si="11">J9*(K9*LN(L9)+(1-K9)*LN(1-L9))</f>
        <v>#NAME?</v>
      </c>
      <c r="P9" t="e">
        <f t="shared" ca="1" si="9"/>
        <v>#NAME?</v>
      </c>
      <c r="S9" s="14" t="e">
        <f ca="1"/>
        <v>#NAME?</v>
      </c>
      <c r="U9" t="s">
        <v>29</v>
      </c>
      <c r="V9" s="19">
        <f>COUNT(F6:G6)</f>
        <v>2</v>
      </c>
      <c r="AI9" t="e">
        <f ca="1"/>
        <v>#NAME?</v>
      </c>
      <c r="AJ9" t="e">
        <f ca="1"/>
        <v>#NAME?</v>
      </c>
      <c r="AK9" t="e">
        <f ca="1"/>
        <v>#NAME?</v>
      </c>
      <c r="AL9" t="e">
        <f t="shared" ref="AL9:AL18" ca="1" si="12">AL8+AJ9</f>
        <v>#NAME?</v>
      </c>
      <c r="AM9" t="e">
        <f ca="1">AM8+AK9</f>
        <v>#NAME?</v>
      </c>
      <c r="AN9" t="e">
        <f t="shared" ca="1" si="7"/>
        <v>#NAME?</v>
      </c>
      <c r="AO9" t="e">
        <f t="shared" ca="1" si="7"/>
        <v>#NAME?</v>
      </c>
      <c r="AP9" t="e">
        <f t="shared" ca="1" si="8"/>
        <v>#NAME?</v>
      </c>
    </row>
    <row r="10" spans="1:42" x14ac:dyDescent="0.35">
      <c r="A10" s="5">
        <v>20</v>
      </c>
      <c r="B10" s="6">
        <v>1</v>
      </c>
      <c r="C10" s="5">
        <v>18</v>
      </c>
      <c r="D10" s="6">
        <v>4</v>
      </c>
      <c r="F10">
        <f t="shared" si="0"/>
        <v>24</v>
      </c>
      <c r="G10">
        <f t="shared" si="0"/>
        <v>0</v>
      </c>
      <c r="H10" s="10">
        <f t="shared" si="0"/>
        <v>11</v>
      </c>
      <c r="I10">
        <f t="shared" si="0"/>
        <v>41</v>
      </c>
      <c r="J10" s="11">
        <f t="shared" si="1"/>
        <v>52</v>
      </c>
      <c r="K10">
        <f t="shared" si="2"/>
        <v>0.21153846153846154</v>
      </c>
      <c r="L10" t="e">
        <f t="shared" ca="1" si="3"/>
        <v>#NAME?</v>
      </c>
      <c r="M10" s="10" t="e">
        <f t="shared" ca="1" si="4"/>
        <v>#NAME?</v>
      </c>
      <c r="N10" s="11" t="e">
        <f t="shared" ca="1" si="5"/>
        <v>#NAME?</v>
      </c>
      <c r="O10" t="e">
        <f t="shared" ca="1" si="11"/>
        <v>#NAME?</v>
      </c>
      <c r="P10" t="e">
        <f t="shared" ca="1" si="9"/>
        <v>#NAME?</v>
      </c>
      <c r="U10" t="s">
        <v>30</v>
      </c>
      <c r="V10" s="19" t="e">
        <f ca="1">CHIDIST(V8,V9)</f>
        <v>#NAME?</v>
      </c>
      <c r="AD10" t="s">
        <v>31</v>
      </c>
      <c r="AE10" s="21">
        <f ca="1">AE6/AE8</f>
        <v>0</v>
      </c>
      <c r="AF10" s="22">
        <f ca="1">AF7/AF8</f>
        <v>1</v>
      </c>
      <c r="AG10">
        <f ca="1">(AE6+AF7)/AG8</f>
        <v>0.39302325581395348</v>
      </c>
      <c r="AI10" t="e">
        <f ca="1"/>
        <v>#NAME?</v>
      </c>
      <c r="AJ10" t="e">
        <f ca="1"/>
        <v>#NAME?</v>
      </c>
      <c r="AK10" t="e">
        <f ca="1"/>
        <v>#NAME?</v>
      </c>
      <c r="AL10" t="e">
        <f t="shared" ca="1" si="12"/>
        <v>#NAME?</v>
      </c>
      <c r="AM10" t="e">
        <f t="shared" ca="1" si="10"/>
        <v>#NAME?</v>
      </c>
      <c r="AN10" t="e">
        <f t="shared" ca="1" si="7"/>
        <v>#NAME?</v>
      </c>
      <c r="AO10" t="e">
        <f t="shared" ca="1" si="7"/>
        <v>#NAME?</v>
      </c>
      <c r="AP10" t="e">
        <f t="shared" ca="1" si="8"/>
        <v>#NAME?</v>
      </c>
    </row>
    <row r="11" spans="1:42" x14ac:dyDescent="0.35">
      <c r="A11" s="5">
        <v>21</v>
      </c>
      <c r="B11" s="6">
        <v>1</v>
      </c>
      <c r="C11" s="5">
        <v>75</v>
      </c>
      <c r="D11" s="6">
        <v>9</v>
      </c>
      <c r="F11">
        <f t="shared" si="0"/>
        <v>25</v>
      </c>
      <c r="G11">
        <f t="shared" si="0"/>
        <v>0</v>
      </c>
      <c r="H11" s="10">
        <f t="shared" si="0"/>
        <v>4</v>
      </c>
      <c r="I11">
        <f t="shared" si="0"/>
        <v>28</v>
      </c>
      <c r="J11" s="11">
        <f t="shared" si="1"/>
        <v>32</v>
      </c>
      <c r="K11">
        <f t="shared" si="2"/>
        <v>0.125</v>
      </c>
      <c r="L11" t="e">
        <f t="shared" ca="1" si="3"/>
        <v>#NAME?</v>
      </c>
      <c r="M11" s="10" t="e">
        <f t="shared" ca="1" si="4"/>
        <v>#NAME?</v>
      </c>
      <c r="N11" s="11" t="e">
        <f t="shared" ca="1" si="5"/>
        <v>#NAME?</v>
      </c>
      <c r="O11" t="e">
        <f t="shared" ca="1" si="11"/>
        <v>#NAME?</v>
      </c>
      <c r="P11" t="e">
        <f t="shared" ca="1" si="9"/>
        <v>#NAME?</v>
      </c>
      <c r="U11" t="s">
        <v>32</v>
      </c>
      <c r="V11" s="19">
        <v>0.05</v>
      </c>
      <c r="AI11" t="e">
        <f ca="1"/>
        <v>#NAME?</v>
      </c>
      <c r="AJ11" t="e">
        <f ca="1"/>
        <v>#NAME?</v>
      </c>
      <c r="AK11" t="e">
        <f ca="1"/>
        <v>#NAME?</v>
      </c>
      <c r="AL11" t="e">
        <f t="shared" ca="1" si="12"/>
        <v>#NAME?</v>
      </c>
      <c r="AM11" t="e">
        <f t="shared" ca="1" si="10"/>
        <v>#NAME?</v>
      </c>
      <c r="AN11" t="e">
        <f t="shared" ca="1" si="7"/>
        <v>#NAME?</v>
      </c>
      <c r="AO11" t="e">
        <f t="shared" ca="1" si="7"/>
        <v>#NAME?</v>
      </c>
      <c r="AP11" t="e">
        <f t="shared" ca="1" si="8"/>
        <v>#NAME?</v>
      </c>
    </row>
    <row r="12" spans="1:42" x14ac:dyDescent="0.35">
      <c r="A12" s="5">
        <v>22</v>
      </c>
      <c r="B12" s="6">
        <v>1</v>
      </c>
      <c r="C12" s="5">
        <v>68</v>
      </c>
      <c r="D12" s="6">
        <v>21</v>
      </c>
      <c r="F12">
        <f t="shared" si="0"/>
        <v>20</v>
      </c>
      <c r="G12">
        <f t="shared" si="0"/>
        <v>1</v>
      </c>
      <c r="H12" s="10">
        <f t="shared" si="0"/>
        <v>18</v>
      </c>
      <c r="I12">
        <f t="shared" si="0"/>
        <v>4</v>
      </c>
      <c r="J12" s="11">
        <f t="shared" si="1"/>
        <v>22</v>
      </c>
      <c r="K12">
        <f t="shared" si="2"/>
        <v>0.81818181818181823</v>
      </c>
      <c r="L12" t="e">
        <f t="shared" ca="1" si="3"/>
        <v>#NAME?</v>
      </c>
      <c r="M12" s="10" t="e">
        <f t="shared" ca="1" si="4"/>
        <v>#NAME?</v>
      </c>
      <c r="N12" s="11" t="e">
        <f t="shared" ca="1" si="5"/>
        <v>#NAME?</v>
      </c>
      <c r="O12" t="e">
        <f t="shared" ca="1" si="11"/>
        <v>#NAME?</v>
      </c>
      <c r="P12" t="e">
        <f t="shared" ca="1" si="9"/>
        <v>#NAME?</v>
      </c>
      <c r="U12" t="s">
        <v>33</v>
      </c>
      <c r="V12" s="23" t="e">
        <f ca="1">IF(V10&lt;V11,"yes","no")</f>
        <v>#NAME?</v>
      </c>
      <c r="AD12" t="s">
        <v>34</v>
      </c>
      <c r="AE12" s="24">
        <v>0.5</v>
      </c>
      <c r="AI12" t="e">
        <f ca="1"/>
        <v>#NAME?</v>
      </c>
      <c r="AJ12" t="e">
        <f ca="1"/>
        <v>#NAME?</v>
      </c>
      <c r="AK12" t="e">
        <f ca="1"/>
        <v>#NAME?</v>
      </c>
      <c r="AL12" t="e">
        <f t="shared" ca="1" si="12"/>
        <v>#NAME?</v>
      </c>
      <c r="AM12" t="e">
        <f t="shared" ca="1" si="10"/>
        <v>#NAME?</v>
      </c>
      <c r="AN12" t="e">
        <f t="shared" ca="1" si="7"/>
        <v>#NAME?</v>
      </c>
      <c r="AO12" t="e">
        <f t="shared" ca="1" si="7"/>
        <v>#NAME?</v>
      </c>
      <c r="AP12" t="e">
        <f t="shared" ca="1" si="8"/>
        <v>#NAME?</v>
      </c>
    </row>
    <row r="13" spans="1:42" x14ac:dyDescent="0.35">
      <c r="A13" s="5">
        <v>23</v>
      </c>
      <c r="B13" s="6">
        <v>1</v>
      </c>
      <c r="C13" s="5">
        <v>59</v>
      </c>
      <c r="D13" s="6">
        <v>65</v>
      </c>
      <c r="F13">
        <f t="shared" si="0"/>
        <v>21</v>
      </c>
      <c r="G13">
        <f t="shared" si="0"/>
        <v>1</v>
      </c>
      <c r="H13" s="10">
        <f t="shared" si="0"/>
        <v>75</v>
      </c>
      <c r="I13">
        <f t="shared" si="0"/>
        <v>9</v>
      </c>
      <c r="J13" s="11">
        <f t="shared" si="1"/>
        <v>84</v>
      </c>
      <c r="K13">
        <f t="shared" si="2"/>
        <v>0.8928571428571429</v>
      </c>
      <c r="L13" t="e">
        <f t="shared" ca="1" si="3"/>
        <v>#NAME?</v>
      </c>
      <c r="M13" s="10" t="e">
        <f t="shared" ca="1" si="4"/>
        <v>#NAME?</v>
      </c>
      <c r="N13" s="11" t="e">
        <f t="shared" ca="1" si="5"/>
        <v>#NAME?</v>
      </c>
      <c r="O13" t="e">
        <f t="shared" ca="1" si="11"/>
        <v>#NAME?</v>
      </c>
      <c r="P13" t="e">
        <f t="shared" ca="1" si="9"/>
        <v>#NAME?</v>
      </c>
      <c r="AI13" t="e">
        <f ca="1"/>
        <v>#NAME?</v>
      </c>
      <c r="AJ13" t="e">
        <f ca="1"/>
        <v>#NAME?</v>
      </c>
      <c r="AK13" t="e">
        <f ca="1"/>
        <v>#NAME?</v>
      </c>
      <c r="AL13" t="e">
        <f t="shared" ca="1" si="12"/>
        <v>#NAME?</v>
      </c>
      <c r="AM13" t="e">
        <f t="shared" ca="1" si="10"/>
        <v>#NAME?</v>
      </c>
      <c r="AN13" t="e">
        <f t="shared" ca="1" si="7"/>
        <v>#NAME?</v>
      </c>
      <c r="AO13" t="e">
        <f t="shared" ca="1" si="7"/>
        <v>#NAME?</v>
      </c>
      <c r="AP13" t="e">
        <f t="shared" ca="1" si="8"/>
        <v>#NAME?</v>
      </c>
    </row>
    <row r="14" spans="1:42" x14ac:dyDescent="0.35">
      <c r="A14" s="5">
        <v>24</v>
      </c>
      <c r="B14" s="6">
        <v>1</v>
      </c>
      <c r="C14" s="5">
        <v>17</v>
      </c>
      <c r="D14" s="6">
        <v>46</v>
      </c>
      <c r="F14">
        <f t="shared" si="0"/>
        <v>22</v>
      </c>
      <c r="G14">
        <f t="shared" si="0"/>
        <v>1</v>
      </c>
      <c r="H14" s="10">
        <f t="shared" si="0"/>
        <v>68</v>
      </c>
      <c r="I14">
        <f t="shared" si="0"/>
        <v>21</v>
      </c>
      <c r="J14" s="11">
        <f t="shared" si="1"/>
        <v>89</v>
      </c>
      <c r="K14">
        <f t="shared" si="2"/>
        <v>0.7640449438202247</v>
      </c>
      <c r="L14" t="e">
        <f t="shared" ca="1" si="3"/>
        <v>#NAME?</v>
      </c>
      <c r="M14" s="10" t="e">
        <f t="shared" ca="1" si="4"/>
        <v>#NAME?</v>
      </c>
      <c r="N14" s="11" t="e">
        <f t="shared" ca="1" si="5"/>
        <v>#NAME?</v>
      </c>
      <c r="O14" t="e">
        <f t="shared" ca="1" si="11"/>
        <v>#NAME?</v>
      </c>
      <c r="P14" t="e">
        <f t="shared" ca="1" si="9"/>
        <v>#NAME?</v>
      </c>
      <c r="U14" t="s">
        <v>35</v>
      </c>
      <c r="V14" s="8" t="e">
        <f ca="1">1-V6/V5</f>
        <v>#NAME?</v>
      </c>
      <c r="AI14" t="e">
        <f ca="1"/>
        <v>#NAME?</v>
      </c>
      <c r="AJ14" t="e">
        <f ca="1"/>
        <v>#NAME?</v>
      </c>
      <c r="AK14" t="e">
        <f ca="1"/>
        <v>#NAME?</v>
      </c>
      <c r="AL14" t="e">
        <f t="shared" ca="1" si="12"/>
        <v>#NAME?</v>
      </c>
      <c r="AM14" t="e">
        <f t="shared" ca="1" si="10"/>
        <v>#NAME?</v>
      </c>
      <c r="AN14" t="e">
        <f t="shared" ca="1" si="7"/>
        <v>#NAME?</v>
      </c>
      <c r="AO14" t="e">
        <f t="shared" ca="1" si="7"/>
        <v>#NAME?</v>
      </c>
      <c r="AP14" t="e">
        <f t="shared" ca="1" si="8"/>
        <v>#NAME?</v>
      </c>
    </row>
    <row r="15" spans="1:42" x14ac:dyDescent="0.35">
      <c r="A15" s="25">
        <v>25</v>
      </c>
      <c r="B15" s="26">
        <v>1</v>
      </c>
      <c r="C15" s="25">
        <v>7</v>
      </c>
      <c r="D15" s="26">
        <v>22</v>
      </c>
      <c r="F15">
        <f t="shared" si="0"/>
        <v>23</v>
      </c>
      <c r="G15">
        <f t="shared" si="0"/>
        <v>1</v>
      </c>
      <c r="H15" s="10">
        <f t="shared" si="0"/>
        <v>59</v>
      </c>
      <c r="I15">
        <f t="shared" si="0"/>
        <v>65</v>
      </c>
      <c r="J15" s="11">
        <f t="shared" si="1"/>
        <v>124</v>
      </c>
      <c r="K15">
        <f t="shared" si="2"/>
        <v>0.47580645161290325</v>
      </c>
      <c r="L15" t="e">
        <f t="shared" ca="1" si="3"/>
        <v>#NAME?</v>
      </c>
      <c r="M15" s="10" t="e">
        <f t="shared" ca="1" si="4"/>
        <v>#NAME?</v>
      </c>
      <c r="N15" s="11" t="e">
        <f t="shared" ca="1" si="5"/>
        <v>#NAME?</v>
      </c>
      <c r="O15" t="e">
        <f t="shared" ca="1" si="11"/>
        <v>#NAME?</v>
      </c>
      <c r="P15" t="e">
        <f t="shared" ca="1" si="9"/>
        <v>#NAME?</v>
      </c>
      <c r="U15" t="s">
        <v>36</v>
      </c>
      <c r="V15" s="19" t="e">
        <f ca="1">1-EXP((-2/J18)*(V6-V5))</f>
        <v>#NAME?</v>
      </c>
      <c r="AI15" t="e">
        <f ca="1"/>
        <v>#NAME?</v>
      </c>
      <c r="AJ15" t="e">
        <f ca="1"/>
        <v>#NAME?</v>
      </c>
      <c r="AK15" t="e">
        <f ca="1"/>
        <v>#NAME?</v>
      </c>
      <c r="AL15" t="e">
        <f t="shared" ca="1" si="12"/>
        <v>#NAME?</v>
      </c>
      <c r="AM15" t="e">
        <f t="shared" ca="1" si="10"/>
        <v>#NAME?</v>
      </c>
      <c r="AN15" t="e">
        <f t="shared" ca="1" si="7"/>
        <v>#NAME?</v>
      </c>
      <c r="AO15" t="e">
        <f t="shared" ca="1" si="7"/>
        <v>#NAME?</v>
      </c>
      <c r="AP15" t="e">
        <f t="shared" ca="1" si="8"/>
        <v>#NAME?</v>
      </c>
    </row>
    <row r="16" spans="1:42" x14ac:dyDescent="0.35">
      <c r="C16">
        <f>SUM(C4:C15)</f>
        <v>522</v>
      </c>
      <c r="D16">
        <f>SUM(D4:D15)</f>
        <v>338</v>
      </c>
      <c r="F16">
        <f t="shared" si="0"/>
        <v>24</v>
      </c>
      <c r="G16">
        <f t="shared" si="0"/>
        <v>1</v>
      </c>
      <c r="H16" s="10">
        <f t="shared" si="0"/>
        <v>17</v>
      </c>
      <c r="I16">
        <f t="shared" si="0"/>
        <v>46</v>
      </c>
      <c r="J16" s="11">
        <f t="shared" si="1"/>
        <v>63</v>
      </c>
      <c r="K16">
        <f t="shared" si="2"/>
        <v>0.26984126984126983</v>
      </c>
      <c r="L16" t="e">
        <f t="shared" ca="1" si="3"/>
        <v>#NAME?</v>
      </c>
      <c r="M16" s="10" t="e">
        <f t="shared" ca="1" si="4"/>
        <v>#NAME?</v>
      </c>
      <c r="N16" s="11" t="e">
        <f t="shared" ca="1" si="5"/>
        <v>#NAME?</v>
      </c>
      <c r="O16" t="e">
        <f t="shared" ca="1" si="11"/>
        <v>#NAME?</v>
      </c>
      <c r="P16" t="e">
        <f t="shared" ca="1" si="9"/>
        <v>#NAME?</v>
      </c>
      <c r="U16" t="s">
        <v>37</v>
      </c>
      <c r="V16" s="14" t="e">
        <f ca="1">V15/(1-EXP(2*V5/J18))</f>
        <v>#NAME?</v>
      </c>
      <c r="AI16" t="e">
        <f ca="1"/>
        <v>#NAME?</v>
      </c>
      <c r="AJ16" t="e">
        <f ca="1"/>
        <v>#NAME?</v>
      </c>
      <c r="AK16" t="e">
        <f ca="1"/>
        <v>#NAME?</v>
      </c>
      <c r="AL16" t="e">
        <f t="shared" ca="1" si="12"/>
        <v>#NAME?</v>
      </c>
      <c r="AM16" t="e">
        <f t="shared" ca="1" si="10"/>
        <v>#NAME?</v>
      </c>
      <c r="AN16" t="e">
        <f t="shared" ca="1" si="7"/>
        <v>#NAME?</v>
      </c>
      <c r="AO16" t="e">
        <f t="shared" ca="1" si="7"/>
        <v>#NAME?</v>
      </c>
      <c r="AP16" t="e">
        <f t="shared" ca="1" si="8"/>
        <v>#NAME?</v>
      </c>
    </row>
    <row r="17" spans="2:42" x14ac:dyDescent="0.35">
      <c r="F17">
        <f t="shared" si="0"/>
        <v>25</v>
      </c>
      <c r="G17">
        <f t="shared" si="0"/>
        <v>1</v>
      </c>
      <c r="H17" s="16">
        <f t="shared" si="0"/>
        <v>7</v>
      </c>
      <c r="I17" s="17">
        <f t="shared" si="0"/>
        <v>22</v>
      </c>
      <c r="J17" s="11">
        <f t="shared" si="1"/>
        <v>29</v>
      </c>
      <c r="K17">
        <f t="shared" si="2"/>
        <v>0.2413793103448276</v>
      </c>
      <c r="L17" t="e">
        <f t="shared" ca="1" si="3"/>
        <v>#NAME?</v>
      </c>
      <c r="M17" s="10" t="e">
        <f t="shared" ca="1" si="4"/>
        <v>#NAME?</v>
      </c>
      <c r="N17" s="11" t="e">
        <f t="shared" ca="1" si="5"/>
        <v>#NAME?</v>
      </c>
      <c r="O17" t="e">
        <f t="shared" ca="1" si="11"/>
        <v>#NAME?</v>
      </c>
      <c r="P17" t="e">
        <f t="shared" ca="1" si="9"/>
        <v>#NAME?</v>
      </c>
      <c r="AI17" t="e">
        <f ca="1"/>
        <v>#NAME?</v>
      </c>
      <c r="AJ17" t="e">
        <f ca="1"/>
        <v>#NAME?</v>
      </c>
      <c r="AK17" t="e">
        <f ca="1"/>
        <v>#NAME?</v>
      </c>
      <c r="AL17" t="e">
        <f t="shared" ca="1" si="12"/>
        <v>#NAME?</v>
      </c>
      <c r="AM17" t="e">
        <f t="shared" ca="1" si="10"/>
        <v>#NAME?</v>
      </c>
      <c r="AN17" t="e">
        <f t="shared" ca="1" si="7"/>
        <v>#NAME?</v>
      </c>
      <c r="AO17" t="e">
        <f t="shared" ca="1" si="7"/>
        <v>#NAME?</v>
      </c>
      <c r="AP17" t="e">
        <f t="shared" ca="1" si="8"/>
        <v>#NAME?</v>
      </c>
    </row>
    <row r="18" spans="2:42" x14ac:dyDescent="0.35">
      <c r="F18" s="27"/>
      <c r="G18" s="27"/>
      <c r="H18" s="27">
        <f>SUM(H6:H17)</f>
        <v>522</v>
      </c>
      <c r="I18" s="27">
        <f>SUM(I6:I17)</f>
        <v>338</v>
      </c>
      <c r="J18" s="27">
        <f>SUM(J6:J17)</f>
        <v>860</v>
      </c>
      <c r="K18" s="27"/>
      <c r="L18" s="27"/>
      <c r="M18" s="27" t="e">
        <f ca="1">SUM(M6:M17)</f>
        <v>#NAME?</v>
      </c>
      <c r="N18" s="27" t="e">
        <f ca="1">SUM(N6:N17)</f>
        <v>#NAME?</v>
      </c>
      <c r="O18" s="27" t="e">
        <f ca="1">SUM(O6:O17)</f>
        <v>#NAME?</v>
      </c>
      <c r="P18" s="27" t="e">
        <f ca="1">SUMPRODUCT(P6:P17,J6:J17)/J18</f>
        <v>#NAME?</v>
      </c>
      <c r="AI18" s="20" t="e">
        <f ca="1"/>
        <v>#NAME?</v>
      </c>
      <c r="AJ18" s="20" t="e">
        <f ca="1"/>
        <v>#NAME?</v>
      </c>
      <c r="AK18" s="20" t="e">
        <f ca="1"/>
        <v>#NAME?</v>
      </c>
      <c r="AL18" s="20" t="e">
        <f t="shared" ca="1" si="12"/>
        <v>#NAME?</v>
      </c>
      <c r="AM18" s="20" t="e">
        <f t="shared" ca="1" si="10"/>
        <v>#NAME?</v>
      </c>
      <c r="AN18" s="20" t="e">
        <f t="shared" ca="1" si="7"/>
        <v>#NAME?</v>
      </c>
      <c r="AO18" s="20" t="e">
        <f t="shared" ca="1" si="7"/>
        <v>#NAME?</v>
      </c>
      <c r="AP18" s="20" t="e">
        <f t="shared" ca="1" si="8"/>
        <v>#NAME?</v>
      </c>
    </row>
    <row r="19" spans="2:42" ht="15" thickBot="1" x14ac:dyDescent="0.4">
      <c r="AP19" t="e">
        <f ca="1">SUM(AP6:AP18)</f>
        <v>#NAME?</v>
      </c>
    </row>
    <row r="20" spans="2:42" ht="15" thickTop="1" x14ac:dyDescent="0.35">
      <c r="F20" s="7"/>
      <c r="G20" s="7" t="s">
        <v>38</v>
      </c>
      <c r="H20" s="7" t="s">
        <v>39</v>
      </c>
      <c r="I20" s="7" t="s">
        <v>40</v>
      </c>
      <c r="J20" s="7" t="s">
        <v>30</v>
      </c>
      <c r="K20" s="7" t="s">
        <v>41</v>
      </c>
      <c r="L20" s="7" t="s">
        <v>42</v>
      </c>
      <c r="M20" s="7" t="s">
        <v>43</v>
      </c>
    </row>
    <row r="21" spans="2:42" x14ac:dyDescent="0.35">
      <c r="F21" t="s">
        <v>44</v>
      </c>
      <c r="G21" t="e">
        <f t="array" ref="G21:G23" ca="1">S7:S9</f>
        <v>#NAME?</v>
      </c>
      <c r="H21" t="e">
        <f t="array" aca="1" ref="H21:H23" ca="1">SQRT(DIAG(X6:Z8))</f>
        <v>#NAME?</v>
      </c>
      <c r="I21" t="e">
        <f ca="1">(G21/H21)^2</f>
        <v>#NAME?</v>
      </c>
      <c r="J21" t="e">
        <f ca="1">CHIDIST(I21,1)</f>
        <v>#NAME?</v>
      </c>
      <c r="K21" t="e">
        <f ca="1">EXP(G21)</f>
        <v>#NAME?</v>
      </c>
    </row>
    <row r="22" spans="2:42" x14ac:dyDescent="0.35">
      <c r="F22" t="str">
        <f t="array" ref="F22:F23">TRANSPOSE(F5:G5)</f>
        <v>Temp</v>
      </c>
      <c r="G22" t="e">
        <f ca="1"/>
        <v>#NAME?</v>
      </c>
      <c r="H22" t="e">
        <f ca="1"/>
        <v>#NAME?</v>
      </c>
      <c r="I22" t="e">
        <f ca="1">(G22/H22)^2</f>
        <v>#NAME?</v>
      </c>
      <c r="J22" t="e">
        <f ca="1">CHIDIST(I22,1)</f>
        <v>#NAME?</v>
      </c>
      <c r="K22" t="e">
        <f ca="1">EXP(G22)</f>
        <v>#NAME?</v>
      </c>
      <c r="L22" t="e">
        <f ca="1">EXP(G22-H22*NORMSINV(1-$V$11/2))</f>
        <v>#NAME?</v>
      </c>
      <c r="M22" t="e">
        <f ca="1">EXP(G22+H22*NORMSINV(1-$V$11/2))</f>
        <v>#NAME?</v>
      </c>
    </row>
    <row r="23" spans="2:42" x14ac:dyDescent="0.35">
      <c r="F23" s="20" t="str">
        <v>Water</v>
      </c>
      <c r="G23" s="20" t="e">
        <f ca="1"/>
        <v>#NAME?</v>
      </c>
      <c r="H23" s="20" t="e">
        <f ca="1"/>
        <v>#NAME?</v>
      </c>
      <c r="I23" s="20" t="e">
        <f ca="1">(G23/H23)^2</f>
        <v>#NAME?</v>
      </c>
      <c r="J23" s="20" t="e">
        <f ca="1">CHIDIST(I23,1)</f>
        <v>#NAME?</v>
      </c>
      <c r="K23" s="20" t="e">
        <f ca="1">EXP(G23)</f>
        <v>#NAME?</v>
      </c>
      <c r="L23" s="20" t="e">
        <f ca="1">EXP(G23-H23*NORMSINV(1-$V$11/2))</f>
        <v>#NAME?</v>
      </c>
      <c r="M23" s="20" t="e">
        <f ca="1">EXP(G23+H23*NORMSINV(1-$V$11/2))</f>
        <v>#NAME?</v>
      </c>
    </row>
    <row r="26" spans="2:42" x14ac:dyDescent="0.35">
      <c r="B26" s="1" t="s">
        <v>45</v>
      </c>
      <c r="F26" t="s">
        <v>4</v>
      </c>
      <c r="AB26" t="s">
        <v>5</v>
      </c>
      <c r="AG26" t="s">
        <v>6</v>
      </c>
    </row>
    <row r="27" spans="2:42" ht="15" thickBot="1" x14ac:dyDescent="0.4"/>
    <row r="28" spans="2:42" ht="15" thickTop="1" x14ac:dyDescent="0.35">
      <c r="B28" s="2" t="s">
        <v>0</v>
      </c>
      <c r="C28" s="2" t="s">
        <v>2</v>
      </c>
      <c r="D28" s="2" t="s">
        <v>3</v>
      </c>
      <c r="F28" s="7" t="e">
        <f t="array" aca="1" ref="F28:H34" ca="1">LogitReduce(A3:D15,"Water")</f>
        <v>#NAME?</v>
      </c>
      <c r="G28" s="7" t="e">
        <f ca="1"/>
        <v>#NAME?</v>
      </c>
      <c r="H28" s="7" t="e">
        <f ca="1"/>
        <v>#NAME?</v>
      </c>
      <c r="I28" s="7" t="s">
        <v>7</v>
      </c>
      <c r="J28" s="7" t="s">
        <v>8</v>
      </c>
      <c r="K28" s="7" t="s">
        <v>9</v>
      </c>
      <c r="L28" s="7" t="s">
        <v>10</v>
      </c>
      <c r="M28" s="7" t="s">
        <v>11</v>
      </c>
      <c r="N28" s="7" t="s">
        <v>12</v>
      </c>
      <c r="O28" s="7" t="s">
        <v>13</v>
      </c>
      <c r="R28" t="s">
        <v>14</v>
      </c>
      <c r="T28" t="s">
        <v>15</v>
      </c>
      <c r="U28" s="8" t="e">
        <f ca="1">G35*LN(G35/I35)+H35*LN(H35/I35)</f>
        <v>#NAME?</v>
      </c>
      <c r="W28" t="s">
        <v>16</v>
      </c>
      <c r="Z28" t="s">
        <v>17</v>
      </c>
      <c r="AC28" s="9" t="s">
        <v>18</v>
      </c>
      <c r="AD28" s="9" t="s">
        <v>19</v>
      </c>
      <c r="AG28" s="7" t="s">
        <v>9</v>
      </c>
      <c r="AH28" s="7" t="s">
        <v>20</v>
      </c>
      <c r="AI28" s="7" t="s">
        <v>21</v>
      </c>
      <c r="AJ28" s="7" t="s">
        <v>22</v>
      </c>
      <c r="AK28" s="7" t="s">
        <v>23</v>
      </c>
      <c r="AL28" s="7" t="s">
        <v>24</v>
      </c>
      <c r="AM28" s="7" t="s">
        <v>25</v>
      </c>
      <c r="AN28" s="7" t="s">
        <v>26</v>
      </c>
    </row>
    <row r="29" spans="2:42" x14ac:dyDescent="0.35">
      <c r="B29" s="28">
        <v>20</v>
      </c>
      <c r="C29" s="27">
        <f t="shared" ref="C29:D34" si="13">SUMIF($A$4:$A$15,$B29,C$4:C$15)</f>
        <v>39</v>
      </c>
      <c r="D29" s="4">
        <f t="shared" si="13"/>
        <v>4</v>
      </c>
      <c r="F29" t="e">
        <f ca="1"/>
        <v>#NAME?</v>
      </c>
      <c r="G29" s="10" t="e">
        <f ca="1"/>
        <v>#NAME?</v>
      </c>
      <c r="H29" t="e">
        <f ca="1"/>
        <v>#NAME?</v>
      </c>
      <c r="I29" s="11" t="e">
        <f t="shared" ref="I29:I34" ca="1" si="14">G29+H29</f>
        <v>#NAME?</v>
      </c>
      <c r="J29" t="e">
        <f t="shared" ref="J29:J34" ca="1" si="15">G29/I29</f>
        <v>#NAME?</v>
      </c>
      <c r="K29" t="e">
        <f t="shared" ref="K29:K34" ca="1" si="16">1/(1+EXP(-$R$30-$R$31*F29))</f>
        <v>#NAME?</v>
      </c>
      <c r="L29" s="12" t="e">
        <f t="shared" ref="L29:L34" ca="1" si="17">I29*K29</f>
        <v>#NAME?</v>
      </c>
      <c r="M29" s="13" t="e">
        <f t="shared" ref="M29:M34" ca="1" si="18">I29-L29</f>
        <v>#NAME?</v>
      </c>
      <c r="N29" t="e">
        <f t="shared" ref="N29:N34" ca="1" si="19">I29*(J29*LN(K29)+(1-J29)*LN(1-K29))</f>
        <v>#NAME?</v>
      </c>
      <c r="O29" t="e">
        <f t="shared" ref="O29:O34" ca="1" si="20">100*IF(K29&gt;=$AC$35,G29/I29,H29/I29)</f>
        <v>#NAME?</v>
      </c>
      <c r="T29" t="s">
        <v>27</v>
      </c>
      <c r="U29" s="14" t="e">
        <f ca="1">N35</f>
        <v>#NAME?</v>
      </c>
      <c r="W29" s="12" t="e">
        <f t="array" aca="1" ref="W29:X30" ca="1">MINVERSE(MMULT(TRANSPOSE(DEsign(F29:F34)),K29:K34*(1-K29:K34)*I29:I34*DEsign(F29:F34)))</f>
        <v>#NAME?</v>
      </c>
      <c r="X29" s="13" t="e">
        <f ca="1"/>
        <v>#NAME?</v>
      </c>
      <c r="Z29" s="8" t="e">
        <f t="array" aca="1" ref="Z29:Z30" ca="1">MMULT(W29:X30,MMULT(TRANSPOSE(DEsign(F29:F34)),I29:I34*(J29:J34-K29:K34)))</f>
        <v>#NAME?</v>
      </c>
      <c r="AB29" t="s">
        <v>10</v>
      </c>
      <c r="AC29" s="12">
        <f ca="1">SUMIF(K29:K34,"&gt;="&amp;AC35,G29:G34)</f>
        <v>0</v>
      </c>
      <c r="AD29" s="13">
        <f ca="1">SUMIF(K29:K34,"&gt;="&amp;AC35,H29:H34)</f>
        <v>0</v>
      </c>
      <c r="AE29">
        <f ca="1">AC29+AD29</f>
        <v>0</v>
      </c>
      <c r="AJ29">
        <v>0</v>
      </c>
      <c r="AK29">
        <v>0</v>
      </c>
      <c r="AL29" t="e">
        <f ca="1">1-AJ29/AJ$35</f>
        <v>#NAME?</v>
      </c>
      <c r="AM29" t="e">
        <f ca="1">1-AK29/AK$35</f>
        <v>#NAME?</v>
      </c>
      <c r="AN29" t="e">
        <f ca="1">(AL29-AL30)*AM29</f>
        <v>#NAME?</v>
      </c>
    </row>
    <row r="30" spans="2:42" x14ac:dyDescent="0.35">
      <c r="B30" s="29">
        <v>21</v>
      </c>
      <c r="C30">
        <f t="shared" si="13"/>
        <v>165</v>
      </c>
      <c r="D30" s="6">
        <f t="shared" si="13"/>
        <v>15</v>
      </c>
      <c r="F30" t="e">
        <f ca="1"/>
        <v>#NAME?</v>
      </c>
      <c r="G30" s="10" t="e">
        <f ca="1"/>
        <v>#NAME?</v>
      </c>
      <c r="H30" t="e">
        <f ca="1"/>
        <v>#NAME?</v>
      </c>
      <c r="I30" s="11" t="e">
        <f t="shared" ca="1" si="14"/>
        <v>#NAME?</v>
      </c>
      <c r="J30" t="e">
        <f t="shared" ca="1" si="15"/>
        <v>#NAME?</v>
      </c>
      <c r="K30" t="e">
        <f t="shared" ca="1" si="16"/>
        <v>#NAME?</v>
      </c>
      <c r="L30" s="10" t="e">
        <f t="shared" ca="1" si="17"/>
        <v>#NAME?</v>
      </c>
      <c r="M30" s="11" t="e">
        <f t="shared" ca="1" si="18"/>
        <v>#NAME?</v>
      </c>
      <c r="N30" t="e">
        <f t="shared" ca="1" si="19"/>
        <v>#NAME?</v>
      </c>
      <c r="O30" t="e">
        <f t="shared" ca="1" si="20"/>
        <v>#NAME?</v>
      </c>
      <c r="R30" s="8" t="e">
        <f t="array" aca="1" ref="R30:R31" ca="1">LogitCoeff(F29:H34,,,,,20)</f>
        <v>#NAME?</v>
      </c>
      <c r="W30" s="16" t="e">
        <f ca="1"/>
        <v>#NAME?</v>
      </c>
      <c r="X30" s="18" t="e">
        <f ca="1"/>
        <v>#NAME?</v>
      </c>
      <c r="Z30" s="14" t="e">
        <f ca="1"/>
        <v>#NAME?</v>
      </c>
      <c r="AB30" t="s">
        <v>11</v>
      </c>
      <c r="AC30" s="16" t="e">
        <f ca="1">AC31-AC29</f>
        <v>#NAME?</v>
      </c>
      <c r="AD30" s="18" t="e">
        <f ca="1">AD31-AD29</f>
        <v>#NAME?</v>
      </c>
      <c r="AE30" t="e">
        <f ca="1">AC30+AD30</f>
        <v>#NAME?</v>
      </c>
      <c r="AG30" t="e">
        <f t="array" aca="1" ref="AG30:AI35" ca="1">SelectCols(G29:K34,"5,2,1",1)</f>
        <v>#NAME?</v>
      </c>
      <c r="AH30" t="e">
        <f ca="1"/>
        <v>#NAME?</v>
      </c>
      <c r="AI30" t="e">
        <f ca="1"/>
        <v>#NAME?</v>
      </c>
      <c r="AJ30" t="e">
        <f t="shared" ref="AJ30:AK35" ca="1" si="21">AJ29+AH30</f>
        <v>#NAME?</v>
      </c>
      <c r="AK30" t="e">
        <f t="shared" ca="1" si="21"/>
        <v>#NAME?</v>
      </c>
      <c r="AL30" t="e">
        <f t="shared" ref="AL30:AM35" ca="1" si="22">1-AJ30/AJ$35</f>
        <v>#NAME?</v>
      </c>
      <c r="AM30" t="e">
        <f t="shared" ca="1" si="22"/>
        <v>#NAME?</v>
      </c>
      <c r="AN30" t="e">
        <f t="shared" ref="AN30:AN35" ca="1" si="23">(AL30-AL31)*AM30</f>
        <v>#NAME?</v>
      </c>
    </row>
    <row r="31" spans="2:42" x14ac:dyDescent="0.35">
      <c r="B31" s="29">
        <v>22</v>
      </c>
      <c r="C31">
        <f t="shared" si="13"/>
        <v>159</v>
      </c>
      <c r="D31" s="6">
        <f t="shared" si="13"/>
        <v>44</v>
      </c>
      <c r="F31" t="e">
        <f ca="1"/>
        <v>#NAME?</v>
      </c>
      <c r="G31" s="10" t="e">
        <f ca="1"/>
        <v>#NAME?</v>
      </c>
      <c r="H31" t="e">
        <f ca="1"/>
        <v>#NAME?</v>
      </c>
      <c r="I31" s="11" t="e">
        <f t="shared" ca="1" si="14"/>
        <v>#NAME?</v>
      </c>
      <c r="J31" t="e">
        <f t="shared" ca="1" si="15"/>
        <v>#NAME?</v>
      </c>
      <c r="K31" t="e">
        <f t="shared" ca="1" si="16"/>
        <v>#NAME?</v>
      </c>
      <c r="L31" s="10" t="e">
        <f t="shared" ca="1" si="17"/>
        <v>#NAME?</v>
      </c>
      <c r="M31" s="11" t="e">
        <f t="shared" ca="1" si="18"/>
        <v>#NAME?</v>
      </c>
      <c r="N31" t="e">
        <f t="shared" ca="1" si="19"/>
        <v>#NAME?</v>
      </c>
      <c r="O31" t="e">
        <f t="shared" ca="1" si="20"/>
        <v>#NAME?</v>
      </c>
      <c r="R31" s="14" t="e">
        <f ca="1"/>
        <v>#NAME?</v>
      </c>
      <c r="T31" t="s">
        <v>28</v>
      </c>
      <c r="U31" s="8" t="e">
        <f ca="1">2*(U29-U28)</f>
        <v>#NAME?</v>
      </c>
      <c r="AC31" t="e">
        <f ca="1">G35</f>
        <v>#NAME?</v>
      </c>
      <c r="AD31" t="e">
        <f ca="1">H35</f>
        <v>#NAME?</v>
      </c>
      <c r="AE31" t="e">
        <f ca="1">AC31+AD31</f>
        <v>#NAME?</v>
      </c>
      <c r="AG31" t="e">
        <f ca="1"/>
        <v>#NAME?</v>
      </c>
      <c r="AH31" t="e">
        <f ca="1"/>
        <v>#NAME?</v>
      </c>
      <c r="AI31" t="e">
        <f ca="1"/>
        <v>#NAME?</v>
      </c>
      <c r="AJ31" t="e">
        <f t="shared" ca="1" si="21"/>
        <v>#NAME?</v>
      </c>
      <c r="AK31" t="e">
        <f t="shared" ca="1" si="21"/>
        <v>#NAME?</v>
      </c>
      <c r="AL31" t="e">
        <f t="shared" ca="1" si="22"/>
        <v>#NAME?</v>
      </c>
      <c r="AM31" t="e">
        <f t="shared" ca="1" si="22"/>
        <v>#NAME?</v>
      </c>
      <c r="AN31" t="e">
        <f t="shared" ca="1" si="23"/>
        <v>#NAME?</v>
      </c>
    </row>
    <row r="32" spans="2:42" x14ac:dyDescent="0.35">
      <c r="B32" s="29">
        <v>23</v>
      </c>
      <c r="C32">
        <f t="shared" si="13"/>
        <v>120</v>
      </c>
      <c r="D32" s="6">
        <f t="shared" si="13"/>
        <v>138</v>
      </c>
      <c r="F32" t="e">
        <f ca="1"/>
        <v>#NAME?</v>
      </c>
      <c r="G32" s="10" t="e">
        <f ca="1"/>
        <v>#NAME?</v>
      </c>
      <c r="H32" t="e">
        <f ca="1"/>
        <v>#NAME?</v>
      </c>
      <c r="I32" s="11" t="e">
        <f t="shared" ca="1" si="14"/>
        <v>#NAME?</v>
      </c>
      <c r="J32" t="e">
        <f t="shared" ca="1" si="15"/>
        <v>#NAME?</v>
      </c>
      <c r="K32" t="e">
        <f t="shared" ca="1" si="16"/>
        <v>#NAME?</v>
      </c>
      <c r="L32" s="10" t="e">
        <f t="shared" ca="1" si="17"/>
        <v>#NAME?</v>
      </c>
      <c r="M32" s="11" t="e">
        <f t="shared" ca="1" si="18"/>
        <v>#NAME?</v>
      </c>
      <c r="N32" t="e">
        <f t="shared" ca="1" si="19"/>
        <v>#NAME?</v>
      </c>
      <c r="O32" t="e">
        <f t="shared" ca="1" si="20"/>
        <v>#NAME?</v>
      </c>
      <c r="T32" t="s">
        <v>29</v>
      </c>
      <c r="U32" s="19">
        <f ca="1">COUNT(F29)</f>
        <v>0</v>
      </c>
      <c r="AG32" t="e">
        <f ca="1"/>
        <v>#NAME?</v>
      </c>
      <c r="AH32" t="e">
        <f ca="1"/>
        <v>#NAME?</v>
      </c>
      <c r="AI32" t="e">
        <f ca="1"/>
        <v>#NAME?</v>
      </c>
      <c r="AJ32" t="e">
        <f t="shared" ca="1" si="21"/>
        <v>#NAME?</v>
      </c>
      <c r="AK32" t="e">
        <f t="shared" ca="1" si="21"/>
        <v>#NAME?</v>
      </c>
      <c r="AL32" t="e">
        <f t="shared" ca="1" si="22"/>
        <v>#NAME?</v>
      </c>
      <c r="AM32" t="e">
        <f t="shared" ca="1" si="22"/>
        <v>#NAME?</v>
      </c>
      <c r="AN32" t="e">
        <f t="shared" ca="1" si="23"/>
        <v>#NAME?</v>
      </c>
    </row>
    <row r="33" spans="2:40" x14ac:dyDescent="0.35">
      <c r="B33" s="29">
        <v>24</v>
      </c>
      <c r="C33">
        <f t="shared" si="13"/>
        <v>28</v>
      </c>
      <c r="D33" s="6">
        <f t="shared" si="13"/>
        <v>87</v>
      </c>
      <c r="F33" t="e">
        <f ca="1"/>
        <v>#NAME?</v>
      </c>
      <c r="G33" s="10" t="e">
        <f ca="1"/>
        <v>#NAME?</v>
      </c>
      <c r="H33" t="e">
        <f ca="1"/>
        <v>#NAME?</v>
      </c>
      <c r="I33" s="11" t="e">
        <f t="shared" ca="1" si="14"/>
        <v>#NAME?</v>
      </c>
      <c r="J33" t="e">
        <f t="shared" ca="1" si="15"/>
        <v>#NAME?</v>
      </c>
      <c r="K33" t="e">
        <f t="shared" ca="1" si="16"/>
        <v>#NAME?</v>
      </c>
      <c r="L33" s="10" t="e">
        <f t="shared" ca="1" si="17"/>
        <v>#NAME?</v>
      </c>
      <c r="M33" s="11" t="e">
        <f t="shared" ca="1" si="18"/>
        <v>#NAME?</v>
      </c>
      <c r="N33" t="e">
        <f t="shared" ca="1" si="19"/>
        <v>#NAME?</v>
      </c>
      <c r="O33" t="e">
        <f t="shared" ca="1" si="20"/>
        <v>#NAME?</v>
      </c>
      <c r="T33" t="s">
        <v>30</v>
      </c>
      <c r="U33" s="19" t="e">
        <f ca="1">CHIDIST(U31,U32)</f>
        <v>#NAME?</v>
      </c>
      <c r="AB33" t="s">
        <v>31</v>
      </c>
      <c r="AC33" s="21" t="e">
        <f ca="1">AC29/AC31</f>
        <v>#NAME?</v>
      </c>
      <c r="AD33" s="22" t="e">
        <f ca="1">AD30/AD31</f>
        <v>#NAME?</v>
      </c>
      <c r="AE33" t="e">
        <f ca="1">(AC29+AD30)/AE31</f>
        <v>#NAME?</v>
      </c>
      <c r="AG33" t="e">
        <f ca="1"/>
        <v>#NAME?</v>
      </c>
      <c r="AH33" t="e">
        <f ca="1"/>
        <v>#NAME?</v>
      </c>
      <c r="AI33" t="e">
        <f ca="1"/>
        <v>#NAME?</v>
      </c>
      <c r="AJ33" t="e">
        <f t="shared" ca="1" si="21"/>
        <v>#NAME?</v>
      </c>
      <c r="AK33" t="e">
        <f t="shared" ca="1" si="21"/>
        <v>#NAME?</v>
      </c>
      <c r="AL33" t="e">
        <f t="shared" ca="1" si="22"/>
        <v>#NAME?</v>
      </c>
      <c r="AM33" t="e">
        <f t="shared" ca="1" si="22"/>
        <v>#NAME?</v>
      </c>
      <c r="AN33" t="e">
        <f t="shared" ca="1" si="23"/>
        <v>#NAME?</v>
      </c>
    </row>
    <row r="34" spans="2:40" x14ac:dyDescent="0.35">
      <c r="B34" s="30">
        <v>25</v>
      </c>
      <c r="C34" s="20">
        <f t="shared" si="13"/>
        <v>11</v>
      </c>
      <c r="D34" s="26">
        <f t="shared" si="13"/>
        <v>50</v>
      </c>
      <c r="F34" t="e">
        <f ca="1"/>
        <v>#NAME?</v>
      </c>
      <c r="G34" s="16" t="e">
        <f ca="1"/>
        <v>#NAME?</v>
      </c>
      <c r="H34" s="17" t="e">
        <f ca="1"/>
        <v>#NAME?</v>
      </c>
      <c r="I34" s="11" t="e">
        <f t="shared" ca="1" si="14"/>
        <v>#NAME?</v>
      </c>
      <c r="J34" t="e">
        <f t="shared" ca="1" si="15"/>
        <v>#NAME?</v>
      </c>
      <c r="K34" t="e">
        <f t="shared" ca="1" si="16"/>
        <v>#NAME?</v>
      </c>
      <c r="L34" s="10" t="e">
        <f t="shared" ca="1" si="17"/>
        <v>#NAME?</v>
      </c>
      <c r="M34" s="11" t="e">
        <f t="shared" ca="1" si="18"/>
        <v>#NAME?</v>
      </c>
      <c r="N34" t="e">
        <f t="shared" ca="1" si="19"/>
        <v>#NAME?</v>
      </c>
      <c r="O34" t="e">
        <f t="shared" ca="1" si="20"/>
        <v>#NAME?</v>
      </c>
      <c r="T34" t="s">
        <v>32</v>
      </c>
      <c r="U34" s="19">
        <v>0.05</v>
      </c>
      <c r="AG34" t="e">
        <f ca="1"/>
        <v>#NAME?</v>
      </c>
      <c r="AH34" t="e">
        <f ca="1"/>
        <v>#NAME?</v>
      </c>
      <c r="AI34" t="e">
        <f ca="1"/>
        <v>#NAME?</v>
      </c>
      <c r="AJ34" t="e">
        <f t="shared" ca="1" si="21"/>
        <v>#NAME?</v>
      </c>
      <c r="AK34" t="e">
        <f t="shared" ca="1" si="21"/>
        <v>#NAME?</v>
      </c>
      <c r="AL34" t="e">
        <f t="shared" ca="1" si="22"/>
        <v>#NAME?</v>
      </c>
      <c r="AM34" t="e">
        <f t="shared" ca="1" si="22"/>
        <v>#NAME?</v>
      </c>
      <c r="AN34" t="e">
        <f t="shared" ca="1" si="23"/>
        <v>#NAME?</v>
      </c>
    </row>
    <row r="35" spans="2:40" x14ac:dyDescent="0.35">
      <c r="C35">
        <f>SUM(C29:C34)</f>
        <v>522</v>
      </c>
      <c r="D35">
        <f>SUM(D29:D34)</f>
        <v>338</v>
      </c>
      <c r="F35" s="27"/>
      <c r="G35" s="27" t="e">
        <f ca="1">SUM(G29:G34)</f>
        <v>#NAME?</v>
      </c>
      <c r="H35" s="27" t="e">
        <f ca="1">SUM(H29:H34)</f>
        <v>#NAME?</v>
      </c>
      <c r="I35" s="27" t="e">
        <f ca="1">SUM(I29:I34)</f>
        <v>#NAME?</v>
      </c>
      <c r="J35" s="27"/>
      <c r="K35" s="27"/>
      <c r="L35" s="27" t="e">
        <f ca="1">SUM(L29:L34)</f>
        <v>#NAME?</v>
      </c>
      <c r="M35" s="27" t="e">
        <f ca="1">SUM(M29:M34)</f>
        <v>#NAME?</v>
      </c>
      <c r="N35" s="27" t="e">
        <f ca="1">SUM(N29:N34)</f>
        <v>#NAME?</v>
      </c>
      <c r="O35" s="27" t="e">
        <f ca="1">SUMPRODUCT(O29:O34,I29:I34)/I35</f>
        <v>#NAME?</v>
      </c>
      <c r="T35" t="s">
        <v>33</v>
      </c>
      <c r="U35" s="23" t="e">
        <f ca="1">IF(U33&lt;U34,"yes","no")</f>
        <v>#NAME?</v>
      </c>
      <c r="W35" t="s">
        <v>46</v>
      </c>
      <c r="AB35" t="s">
        <v>34</v>
      </c>
      <c r="AC35" s="24">
        <v>0.5</v>
      </c>
      <c r="AG35" s="20" t="e">
        <f ca="1"/>
        <v>#NAME?</v>
      </c>
      <c r="AH35" s="20" t="e">
        <f ca="1"/>
        <v>#NAME?</v>
      </c>
      <c r="AI35" s="20" t="e">
        <f ca="1"/>
        <v>#NAME?</v>
      </c>
      <c r="AJ35" s="20" t="e">
        <f t="shared" ca="1" si="21"/>
        <v>#NAME?</v>
      </c>
      <c r="AK35" s="20" t="e">
        <f t="shared" ca="1" si="21"/>
        <v>#NAME?</v>
      </c>
      <c r="AL35" s="20" t="e">
        <f t="shared" ca="1" si="22"/>
        <v>#NAME?</v>
      </c>
      <c r="AM35" s="20" t="e">
        <f t="shared" ca="1" si="22"/>
        <v>#NAME?</v>
      </c>
      <c r="AN35" s="20" t="e">
        <f t="shared" ca="1" si="23"/>
        <v>#NAME?</v>
      </c>
    </row>
    <row r="36" spans="2:40" ht="15" thickBot="1" x14ac:dyDescent="0.4">
      <c r="AN36" t="e">
        <f ca="1">SUM(AN29:AN35)</f>
        <v>#NAME?</v>
      </c>
    </row>
    <row r="37" spans="2:40" ht="15" thickTop="1" x14ac:dyDescent="0.35">
      <c r="F37" s="7"/>
      <c r="G37" s="7" t="s">
        <v>38</v>
      </c>
      <c r="H37" s="7" t="s">
        <v>39</v>
      </c>
      <c r="I37" s="7" t="s">
        <v>40</v>
      </c>
      <c r="J37" s="7" t="s">
        <v>30</v>
      </c>
      <c r="K37" s="7" t="s">
        <v>41</v>
      </c>
      <c r="L37" s="7" t="s">
        <v>42</v>
      </c>
      <c r="M37" s="7" t="s">
        <v>43</v>
      </c>
      <c r="T37" t="s">
        <v>35</v>
      </c>
      <c r="U37" s="8" t="e">
        <f ca="1">1-U29/U28</f>
        <v>#NAME?</v>
      </c>
      <c r="W37" t="s">
        <v>15</v>
      </c>
      <c r="X37" s="8" t="e">
        <f ca="1">U29</f>
        <v>#NAME?</v>
      </c>
    </row>
    <row r="38" spans="2:40" x14ac:dyDescent="0.35">
      <c r="F38" t="s">
        <v>44</v>
      </c>
      <c r="G38" t="e">
        <f t="array" ref="G38:G39" ca="1">R30:R31</f>
        <v>#NAME?</v>
      </c>
      <c r="H38" t="e">
        <f t="array" aca="1" ref="H38:H39" ca="1">SQRT(DIAG(W29:X30))</f>
        <v>#NAME?</v>
      </c>
      <c r="I38" t="e">
        <f ca="1">(G38/H38)^2</f>
        <v>#NAME?</v>
      </c>
      <c r="J38" t="e">
        <f ca="1">CHIDIST(I38,1)</f>
        <v>#NAME?</v>
      </c>
      <c r="K38" t="e">
        <f ca="1">EXP(G38)</f>
        <v>#NAME?</v>
      </c>
      <c r="T38" t="s">
        <v>36</v>
      </c>
      <c r="U38" s="19" t="e">
        <f ca="1">1-EXP((-2/I35)*(U29-U28))</f>
        <v>#NAME?</v>
      </c>
      <c r="W38" t="s">
        <v>27</v>
      </c>
      <c r="X38" s="14" t="e">
        <f ca="1">V6</f>
        <v>#NAME?</v>
      </c>
    </row>
    <row r="39" spans="2:40" x14ac:dyDescent="0.35">
      <c r="F39" s="20" t="e">
        <f t="array" aca="1" ref="F39" ca="1">TRANSPOSE(F28)</f>
        <v>#NAME?</v>
      </c>
      <c r="G39" s="20" t="e">
        <f ca="1"/>
        <v>#NAME?</v>
      </c>
      <c r="H39" s="20" t="e">
        <f ca="1"/>
        <v>#NAME?</v>
      </c>
      <c r="I39" s="20" t="e">
        <f ca="1">(G39/H39)^2</f>
        <v>#NAME?</v>
      </c>
      <c r="J39" s="20" t="e">
        <f ca="1">CHIDIST(I39,1)</f>
        <v>#NAME?</v>
      </c>
      <c r="K39" s="20" t="e">
        <f ca="1">EXP(G39)</f>
        <v>#NAME?</v>
      </c>
      <c r="L39" s="20" t="e">
        <f ca="1">EXP(G39-H39*NORMSINV(1-$U$34/2))</f>
        <v>#NAME?</v>
      </c>
      <c r="M39" s="20" t="e">
        <f ca="1">EXP(G39+H39*NORMSINV(1-$U$34/2))</f>
        <v>#NAME?</v>
      </c>
      <c r="T39" t="s">
        <v>37</v>
      </c>
      <c r="U39" s="14" t="e">
        <f ca="1">U38/(1-EXP(2*U28/I35))</f>
        <v>#NAME?</v>
      </c>
    </row>
    <row r="40" spans="2:40" x14ac:dyDescent="0.35">
      <c r="W40" t="s">
        <v>28</v>
      </c>
      <c r="X40" s="8" t="e">
        <f ca="1">2*(X38-X37)</f>
        <v>#NAME?</v>
      </c>
    </row>
    <row r="41" spans="2:40" x14ac:dyDescent="0.35">
      <c r="W41" t="s">
        <v>29</v>
      </c>
      <c r="X41" s="19">
        <f ca="1">V9-U32</f>
        <v>2</v>
      </c>
    </row>
    <row r="42" spans="2:40" x14ac:dyDescent="0.35">
      <c r="W42" t="s">
        <v>30</v>
      </c>
      <c r="X42" s="19" t="e">
        <f ca="1">CHIDIST(X40,X41)</f>
        <v>#NAME?</v>
      </c>
    </row>
    <row r="43" spans="2:40" x14ac:dyDescent="0.35">
      <c r="W43" t="s">
        <v>32</v>
      </c>
      <c r="X43" s="19">
        <v>0.05</v>
      </c>
    </row>
    <row r="44" spans="2:40" x14ac:dyDescent="0.35">
      <c r="W44" t="s">
        <v>33</v>
      </c>
      <c r="X44" s="23" t="e">
        <f ca="1">IF(X42&lt;X43,"yes","no")</f>
        <v>#NAME?</v>
      </c>
    </row>
    <row r="47" spans="2:40" x14ac:dyDescent="0.35">
      <c r="B47" s="1" t="s">
        <v>47</v>
      </c>
      <c r="F47" t="s">
        <v>4</v>
      </c>
      <c r="AB47" t="s">
        <v>5</v>
      </c>
      <c r="AG47" t="s">
        <v>6</v>
      </c>
    </row>
    <row r="48" spans="2:40" ht="15" thickBot="1" x14ac:dyDescent="0.4"/>
    <row r="49" spans="2:40" ht="15" thickTop="1" x14ac:dyDescent="0.35">
      <c r="B49" t="s">
        <v>1</v>
      </c>
      <c r="C49" t="s">
        <v>2</v>
      </c>
      <c r="D49" t="s">
        <v>3</v>
      </c>
      <c r="F49" s="7" t="e">
        <f t="array" aca="1" ref="F49:H51" ca="1">LogitReduce(A3:D15,"Temp")</f>
        <v>#NAME?</v>
      </c>
      <c r="G49" s="7" t="e">
        <f ca="1"/>
        <v>#NAME?</v>
      </c>
      <c r="H49" s="7" t="e">
        <f ca="1"/>
        <v>#NAME?</v>
      </c>
      <c r="I49" s="7" t="s">
        <v>7</v>
      </c>
      <c r="J49" s="7" t="s">
        <v>8</v>
      </c>
      <c r="K49" s="7" t="s">
        <v>9</v>
      </c>
      <c r="L49" s="7" t="s">
        <v>10</v>
      </c>
      <c r="M49" s="7" t="s">
        <v>11</v>
      </c>
      <c r="N49" s="7" t="s">
        <v>12</v>
      </c>
      <c r="O49" s="7" t="s">
        <v>13</v>
      </c>
      <c r="R49" t="s">
        <v>14</v>
      </c>
      <c r="T49" t="s">
        <v>15</v>
      </c>
      <c r="U49" s="8" t="e">
        <f ca="1">G52*LN(G52/I52)+H52*LN(H52/I52)</f>
        <v>#NAME?</v>
      </c>
      <c r="W49" t="s">
        <v>16</v>
      </c>
      <c r="Z49" t="s">
        <v>17</v>
      </c>
      <c r="AC49" s="9" t="s">
        <v>18</v>
      </c>
      <c r="AD49" s="9" t="s">
        <v>19</v>
      </c>
      <c r="AG49" s="7" t="s">
        <v>9</v>
      </c>
      <c r="AH49" s="7" t="s">
        <v>20</v>
      </c>
      <c r="AI49" s="7" t="s">
        <v>21</v>
      </c>
      <c r="AJ49" s="7" t="s">
        <v>22</v>
      </c>
      <c r="AK49" s="7" t="s">
        <v>23</v>
      </c>
      <c r="AL49" s="7" t="s">
        <v>24</v>
      </c>
      <c r="AM49" s="7" t="s">
        <v>25</v>
      </c>
      <c r="AN49" s="7" t="s">
        <v>26</v>
      </c>
    </row>
    <row r="50" spans="2:40" x14ac:dyDescent="0.35">
      <c r="B50" s="28">
        <v>0</v>
      </c>
      <c r="C50" s="27">
        <f>SUMIF($B$4:$B$15,$B50,C$4:C$15)</f>
        <v>278</v>
      </c>
      <c r="D50" s="4">
        <f>SUMIF($B$4:$B$15,$B50,D$4:D$15)</f>
        <v>171</v>
      </c>
      <c r="F50" t="e">
        <f ca="1"/>
        <v>#NAME?</v>
      </c>
      <c r="G50" s="10" t="e">
        <f ca="1"/>
        <v>#NAME?</v>
      </c>
      <c r="H50" t="e">
        <f ca="1"/>
        <v>#NAME?</v>
      </c>
      <c r="I50" s="11" t="e">
        <f ca="1">G50+H50</f>
        <v>#NAME?</v>
      </c>
      <c r="J50" t="e">
        <f ca="1">G50/I50</f>
        <v>#NAME?</v>
      </c>
      <c r="K50" t="e">
        <f ca="1">1/(1+EXP(-$R$51-$R$52*F50))</f>
        <v>#NAME?</v>
      </c>
      <c r="L50" s="12" t="e">
        <f ca="1">I50*K50</f>
        <v>#NAME?</v>
      </c>
      <c r="M50" s="13" t="e">
        <f ca="1">I50-L50</f>
        <v>#NAME?</v>
      </c>
      <c r="N50" t="e">
        <f ca="1">I50*(J50*LN(K50)+(1-J50)*LN(1-K50))</f>
        <v>#NAME?</v>
      </c>
      <c r="O50" t="e">
        <f ca="1">100*IF(K50&gt;=$AC$56,G50/I50,H50/I50)</f>
        <v>#NAME?</v>
      </c>
      <c r="T50" t="s">
        <v>27</v>
      </c>
      <c r="U50" s="14" t="e">
        <f ca="1">N52</f>
        <v>#NAME?</v>
      </c>
      <c r="W50" s="12" t="e">
        <f t="array" aca="1" ref="W50:X51" ca="1">MINVERSE(MMULT(TRANSPOSE(DEsign(F50:F51)),K50:K51*(1-K50:K51)*I50:I51*DEsign(F50:F51)))</f>
        <v>#NAME?</v>
      </c>
      <c r="X50" s="13" t="e">
        <f ca="1"/>
        <v>#NAME?</v>
      </c>
      <c r="Z50" s="8" t="e">
        <f t="array" aca="1" ref="Z50:Z51" ca="1">MMULT(W50:X51,MMULT(TRANSPOSE(DEsign(F50:F51)),I50:I51*(J50:J51-K50:K51)))</f>
        <v>#NAME?</v>
      </c>
      <c r="AB50" t="s">
        <v>10</v>
      </c>
      <c r="AC50" s="12">
        <f ca="1">SUMIF(K50:K51,"&gt;="&amp;AC56,G50:G51)</f>
        <v>0</v>
      </c>
      <c r="AD50" s="13">
        <f ca="1">SUMIF(K50:K51,"&gt;="&amp;AC56,H50:H51)</f>
        <v>0</v>
      </c>
      <c r="AE50">
        <f ca="1">AC50+AD50</f>
        <v>0</v>
      </c>
      <c r="AJ50">
        <v>0</v>
      </c>
      <c r="AK50">
        <v>0</v>
      </c>
      <c r="AL50" t="e">
        <f t="shared" ref="AL50:AM52" ca="1" si="24">1-AJ50/AJ$52</f>
        <v>#NAME?</v>
      </c>
      <c r="AM50" t="e">
        <f t="shared" ca="1" si="24"/>
        <v>#NAME?</v>
      </c>
      <c r="AN50" t="e">
        <f ca="1">(AL50-AL51)*AM50</f>
        <v>#NAME?</v>
      </c>
    </row>
    <row r="51" spans="2:40" x14ac:dyDescent="0.35">
      <c r="B51" s="30">
        <v>1</v>
      </c>
      <c r="C51" s="20">
        <f>SUMIF($B$4:$B$15,$B51,C$4:C$15)</f>
        <v>244</v>
      </c>
      <c r="D51" s="26">
        <f>SUMIF($B$4:$B$15,$B51,D$4:D$15)</f>
        <v>167</v>
      </c>
      <c r="F51" t="e">
        <f ca="1"/>
        <v>#NAME?</v>
      </c>
      <c r="G51" s="16" t="e">
        <f ca="1"/>
        <v>#NAME?</v>
      </c>
      <c r="H51" s="17" t="e">
        <f ca="1"/>
        <v>#NAME?</v>
      </c>
      <c r="I51" s="11" t="e">
        <f ca="1">G51+H51</f>
        <v>#NAME?</v>
      </c>
      <c r="J51" t="e">
        <f ca="1">G51/I51</f>
        <v>#NAME?</v>
      </c>
      <c r="K51" t="e">
        <f ca="1">1/(1+EXP(-$R$51-$R$52*F51))</f>
        <v>#NAME?</v>
      </c>
      <c r="L51" s="10" t="e">
        <f ca="1">I51*K51</f>
        <v>#NAME?</v>
      </c>
      <c r="M51" s="11" t="e">
        <f ca="1">I51-L51</f>
        <v>#NAME?</v>
      </c>
      <c r="N51" t="e">
        <f ca="1">I51*(J51*LN(K51)+(1-J51)*LN(1-K51))</f>
        <v>#NAME?</v>
      </c>
      <c r="O51" t="e">
        <f ca="1">100*IF(K51&gt;=$AC$56,G51/I51,H51/I51)</f>
        <v>#NAME?</v>
      </c>
      <c r="R51" s="8" t="e">
        <f t="array" aca="1" ref="R51:R52" ca="1">LogitCoeff(F50:H51,,,,,20)</f>
        <v>#NAME?</v>
      </c>
      <c r="W51" s="16" t="e">
        <f ca="1"/>
        <v>#NAME?</v>
      </c>
      <c r="X51" s="18" t="e">
        <f ca="1"/>
        <v>#NAME?</v>
      </c>
      <c r="Z51" s="14" t="e">
        <f ca="1"/>
        <v>#NAME?</v>
      </c>
      <c r="AB51" t="s">
        <v>11</v>
      </c>
      <c r="AC51" s="16" t="e">
        <f ca="1">AC52-AC50</f>
        <v>#NAME?</v>
      </c>
      <c r="AD51" s="18" t="e">
        <f ca="1">AD52-AD50</f>
        <v>#NAME?</v>
      </c>
      <c r="AE51" t="e">
        <f ca="1">AC51+AD51</f>
        <v>#NAME?</v>
      </c>
      <c r="AG51" t="e">
        <f t="array" aca="1" ref="AG51:AI52" ca="1">SelectCols(G50:K51,"5,2,1",1)</f>
        <v>#NAME?</v>
      </c>
      <c r="AH51" t="e">
        <f ca="1"/>
        <v>#NAME?</v>
      </c>
      <c r="AI51" t="e">
        <f ca="1"/>
        <v>#NAME?</v>
      </c>
      <c r="AJ51" t="e">
        <f ca="1">AJ50+AH51</f>
        <v>#NAME?</v>
      </c>
      <c r="AK51" t="e">
        <f ca="1">AK50+AI51</f>
        <v>#NAME?</v>
      </c>
      <c r="AL51" t="e">
        <f t="shared" ca="1" si="24"/>
        <v>#NAME?</v>
      </c>
      <c r="AM51" t="e">
        <f t="shared" ca="1" si="24"/>
        <v>#NAME?</v>
      </c>
      <c r="AN51" t="e">
        <f ca="1">(AL51-AL52)*AM51</f>
        <v>#NAME?</v>
      </c>
    </row>
    <row r="52" spans="2:40" x14ac:dyDescent="0.35">
      <c r="C52">
        <f>SUM(C50:C51)</f>
        <v>522</v>
      </c>
      <c r="D52">
        <f>SUM(D50:D51)</f>
        <v>338</v>
      </c>
      <c r="F52" s="27"/>
      <c r="G52" s="27" t="e">
        <f ca="1">SUM(G50:G51)</f>
        <v>#NAME?</v>
      </c>
      <c r="H52" s="27" t="e">
        <f ca="1">SUM(H50:H51)</f>
        <v>#NAME?</v>
      </c>
      <c r="I52" s="27" t="e">
        <f ca="1">SUM(I50:I51)</f>
        <v>#NAME?</v>
      </c>
      <c r="J52" s="27"/>
      <c r="K52" s="27"/>
      <c r="L52" s="27" t="e">
        <f ca="1">SUM(L50:L51)</f>
        <v>#NAME?</v>
      </c>
      <c r="M52" s="27" t="e">
        <f ca="1">SUM(M50:M51)</f>
        <v>#NAME?</v>
      </c>
      <c r="N52" s="27" t="e">
        <f ca="1">SUM(N50:N51)</f>
        <v>#NAME?</v>
      </c>
      <c r="O52" s="27" t="e">
        <f ca="1">SUMPRODUCT(O50:O51,I50:I51)/I52</f>
        <v>#NAME?</v>
      </c>
      <c r="R52" s="14" t="e">
        <f ca="1"/>
        <v>#NAME?</v>
      </c>
      <c r="T52" t="s">
        <v>28</v>
      </c>
      <c r="U52" s="8" t="e">
        <f ca="1">2*(U50-U49)</f>
        <v>#NAME?</v>
      </c>
      <c r="AC52" t="e">
        <f ca="1">G52</f>
        <v>#NAME?</v>
      </c>
      <c r="AD52" t="e">
        <f ca="1">H52</f>
        <v>#NAME?</v>
      </c>
      <c r="AE52" t="e">
        <f ca="1">AC52+AD52</f>
        <v>#NAME?</v>
      </c>
      <c r="AG52" s="20" t="e">
        <f ca="1"/>
        <v>#NAME?</v>
      </c>
      <c r="AH52" s="20" t="e">
        <f ca="1"/>
        <v>#NAME?</v>
      </c>
      <c r="AI52" s="20" t="e">
        <f ca="1"/>
        <v>#NAME?</v>
      </c>
      <c r="AJ52" s="20" t="e">
        <f ca="1">AJ51+AH52</f>
        <v>#NAME?</v>
      </c>
      <c r="AK52" s="20" t="e">
        <f ca="1">AK51+AI52</f>
        <v>#NAME?</v>
      </c>
      <c r="AL52" s="20" t="e">
        <f t="shared" ca="1" si="24"/>
        <v>#NAME?</v>
      </c>
      <c r="AM52" s="20" t="e">
        <f t="shared" ca="1" si="24"/>
        <v>#NAME?</v>
      </c>
      <c r="AN52" s="20" t="e">
        <f ca="1">(AL52-AL53)*AM52</f>
        <v>#NAME?</v>
      </c>
    </row>
    <row r="53" spans="2:40" ht="15" thickBot="1" x14ac:dyDescent="0.4">
      <c r="T53" t="s">
        <v>29</v>
      </c>
      <c r="U53" s="19">
        <f ca="1">COUNT(F50)</f>
        <v>0</v>
      </c>
      <c r="AN53" t="e">
        <f ca="1">SUM(AN50:AN52)</f>
        <v>#NAME?</v>
      </c>
    </row>
    <row r="54" spans="2:40" ht="15" thickTop="1" x14ac:dyDescent="0.35">
      <c r="F54" s="7"/>
      <c r="G54" s="7" t="s">
        <v>38</v>
      </c>
      <c r="H54" s="7" t="s">
        <v>39</v>
      </c>
      <c r="I54" s="7" t="s">
        <v>40</v>
      </c>
      <c r="J54" s="7" t="s">
        <v>30</v>
      </c>
      <c r="K54" s="7" t="s">
        <v>41</v>
      </c>
      <c r="L54" s="7" t="s">
        <v>42</v>
      </c>
      <c r="M54" s="7" t="s">
        <v>43</v>
      </c>
      <c r="T54" t="s">
        <v>30</v>
      </c>
      <c r="U54" s="19" t="e">
        <f ca="1">CHIDIST(U52,U53)</f>
        <v>#NAME?</v>
      </c>
      <c r="AB54" t="s">
        <v>31</v>
      </c>
      <c r="AC54" s="21" t="e">
        <f ca="1">AC50/AC52</f>
        <v>#NAME?</v>
      </c>
      <c r="AD54" s="22" t="e">
        <f ca="1">AD51/AD52</f>
        <v>#NAME?</v>
      </c>
      <c r="AE54" t="e">
        <f ca="1">(AC50+AD51)/AE52</f>
        <v>#NAME?</v>
      </c>
    </row>
    <row r="55" spans="2:40" x14ac:dyDescent="0.35">
      <c r="F55" t="s">
        <v>44</v>
      </c>
      <c r="G55" t="e">
        <f t="array" ref="G55:G56" ca="1">R51:R52</f>
        <v>#NAME?</v>
      </c>
      <c r="H55" t="e">
        <f t="array" aca="1" ref="H55:H56" ca="1">SQRT(DIAG(W50:X51))</f>
        <v>#NAME?</v>
      </c>
      <c r="I55" t="e">
        <f ca="1">(G55/H55)^2</f>
        <v>#NAME?</v>
      </c>
      <c r="J55" t="e">
        <f ca="1">CHIDIST(I55,1)</f>
        <v>#NAME?</v>
      </c>
      <c r="K55" t="e">
        <f ca="1">EXP(G55)</f>
        <v>#NAME?</v>
      </c>
      <c r="T55" t="s">
        <v>32</v>
      </c>
      <c r="U55" s="19">
        <v>0.05</v>
      </c>
    </row>
    <row r="56" spans="2:40" x14ac:dyDescent="0.35">
      <c r="F56" s="20" t="e">
        <f t="array" aca="1" ref="F56" ca="1">TRANSPOSE(F49)</f>
        <v>#NAME?</v>
      </c>
      <c r="G56" s="20" t="e">
        <f ca="1"/>
        <v>#NAME?</v>
      </c>
      <c r="H56" s="20" t="e">
        <f ca="1"/>
        <v>#NAME?</v>
      </c>
      <c r="I56" s="20" t="e">
        <f ca="1">(G56/H56)^2</f>
        <v>#NAME?</v>
      </c>
      <c r="J56" s="20" t="e">
        <f ca="1">CHIDIST(I56,1)</f>
        <v>#NAME?</v>
      </c>
      <c r="K56" s="20" t="e">
        <f ca="1">EXP(G56)</f>
        <v>#NAME?</v>
      </c>
      <c r="L56" s="20" t="e">
        <f ca="1">EXP(G56-H56*NORMSINV(1-$U$55/2))</f>
        <v>#NAME?</v>
      </c>
      <c r="M56" s="20" t="e">
        <f ca="1">EXP(G56+H56*NORMSINV(1-$U$55/2))</f>
        <v>#NAME?</v>
      </c>
      <c r="T56" t="s">
        <v>33</v>
      </c>
      <c r="U56" s="23" t="e">
        <f ca="1">IF(U54&lt;U55,"yes","no")</f>
        <v>#NAME?</v>
      </c>
      <c r="W56" t="s">
        <v>46</v>
      </c>
      <c r="AB56" t="s">
        <v>34</v>
      </c>
      <c r="AC56" s="24">
        <v>0.5</v>
      </c>
    </row>
    <row r="58" spans="2:40" x14ac:dyDescent="0.35">
      <c r="T58" t="s">
        <v>35</v>
      </c>
      <c r="U58" s="8" t="e">
        <f ca="1">1-U50/U49</f>
        <v>#NAME?</v>
      </c>
      <c r="W58" t="s">
        <v>15</v>
      </c>
      <c r="X58" s="8" t="e">
        <f ca="1">U50</f>
        <v>#NAME?</v>
      </c>
    </row>
    <row r="59" spans="2:40" x14ac:dyDescent="0.35">
      <c r="T59" t="s">
        <v>36</v>
      </c>
      <c r="U59" s="19" t="e">
        <f ca="1">1-EXP((-2/I52)*(U50-U49))</f>
        <v>#NAME?</v>
      </c>
      <c r="W59" t="s">
        <v>27</v>
      </c>
      <c r="X59" s="14" t="e">
        <f ca="1">V6</f>
        <v>#NAME?</v>
      </c>
    </row>
    <row r="60" spans="2:40" x14ac:dyDescent="0.35">
      <c r="T60" t="s">
        <v>37</v>
      </c>
      <c r="U60" s="14" t="e">
        <f ca="1">U59/(1-EXP(2*U49/I52))</f>
        <v>#NAME?</v>
      </c>
    </row>
    <row r="61" spans="2:40" x14ac:dyDescent="0.35">
      <c r="W61" t="s">
        <v>28</v>
      </c>
      <c r="X61" s="8" t="e">
        <f ca="1">2*(X59-X58)</f>
        <v>#NAME?</v>
      </c>
    </row>
    <row r="62" spans="2:40" x14ac:dyDescent="0.35">
      <c r="W62" t="s">
        <v>29</v>
      </c>
      <c r="X62" s="19">
        <f ca="1">V9-U53</f>
        <v>2</v>
      </c>
    </row>
    <row r="63" spans="2:40" x14ac:dyDescent="0.35">
      <c r="W63" t="s">
        <v>30</v>
      </c>
      <c r="X63" s="19" t="e">
        <f ca="1">CHIDIST(X61,X62)</f>
        <v>#NAME?</v>
      </c>
    </row>
    <row r="64" spans="2:40" x14ac:dyDescent="0.35">
      <c r="W64" t="s">
        <v>32</v>
      </c>
      <c r="X64" s="19">
        <v>0.05</v>
      </c>
    </row>
    <row r="65" spans="2:46" x14ac:dyDescent="0.35">
      <c r="W65" t="s">
        <v>33</v>
      </c>
      <c r="X65" s="23" t="e">
        <f ca="1">IF(X63&lt;X64,"yes","no")</f>
        <v>#NAME?</v>
      </c>
    </row>
    <row r="68" spans="2:46" x14ac:dyDescent="0.35">
      <c r="B68" s="1" t="s">
        <v>48</v>
      </c>
      <c r="H68" t="s">
        <v>4</v>
      </c>
      <c r="AH68" t="s">
        <v>5</v>
      </c>
      <c r="AM68" t="s">
        <v>6</v>
      </c>
    </row>
    <row r="69" spans="2:46" ht="15" thickBot="1" x14ac:dyDescent="0.4"/>
    <row r="70" spans="2:46" ht="15" thickTop="1" x14ac:dyDescent="0.35">
      <c r="B70" s="2" t="s">
        <v>0</v>
      </c>
      <c r="C70" s="2" t="s">
        <v>1</v>
      </c>
      <c r="D70" s="2" t="s">
        <v>49</v>
      </c>
      <c r="E70" s="2" t="s">
        <v>2</v>
      </c>
      <c r="F70" s="2" t="s">
        <v>3</v>
      </c>
      <c r="H70" s="7" t="str">
        <f>B70</f>
        <v>Temp</v>
      </c>
      <c r="I70" s="7" t="str">
        <f>C70</f>
        <v>Water</v>
      </c>
      <c r="J70" s="7" t="str">
        <f>D70</f>
        <v>T x W</v>
      </c>
      <c r="K70" s="7" t="str">
        <f>E70</f>
        <v>Male</v>
      </c>
      <c r="L70" s="7" t="str">
        <f>F70</f>
        <v>Female</v>
      </c>
      <c r="M70" s="7" t="s">
        <v>7</v>
      </c>
      <c r="N70" s="7" t="s">
        <v>8</v>
      </c>
      <c r="O70" s="7" t="s">
        <v>9</v>
      </c>
      <c r="P70" s="7" t="s">
        <v>10</v>
      </c>
      <c r="Q70" s="7" t="s">
        <v>11</v>
      </c>
      <c r="R70" s="7" t="s">
        <v>12</v>
      </c>
      <c r="S70" s="7" t="s">
        <v>13</v>
      </c>
      <c r="V70" t="s">
        <v>14</v>
      </c>
      <c r="X70" t="s">
        <v>15</v>
      </c>
      <c r="Y70" s="8">
        <f>K83*LN(K83/M83)+L83*LN(L83/M83)</f>
        <v>-576.26986120489823</v>
      </c>
      <c r="AA70" t="s">
        <v>16</v>
      </c>
      <c r="AF70" t="s">
        <v>17</v>
      </c>
      <c r="AI70" s="9" t="s">
        <v>18</v>
      </c>
      <c r="AJ70" s="9" t="s">
        <v>19</v>
      </c>
      <c r="AM70" s="7" t="s">
        <v>9</v>
      </c>
      <c r="AN70" s="7" t="s">
        <v>20</v>
      </c>
      <c r="AO70" s="7" t="s">
        <v>21</v>
      </c>
      <c r="AP70" s="7" t="s">
        <v>22</v>
      </c>
      <c r="AQ70" s="7" t="s">
        <v>23</v>
      </c>
      <c r="AR70" s="7" t="s">
        <v>24</v>
      </c>
      <c r="AS70" s="7" t="s">
        <v>25</v>
      </c>
      <c r="AT70" s="7" t="s">
        <v>26</v>
      </c>
    </row>
    <row r="71" spans="2:46" x14ac:dyDescent="0.35">
      <c r="B71" s="3">
        <f t="shared" ref="B71:C82" si="25">A4</f>
        <v>20</v>
      </c>
      <c r="C71" s="27">
        <f t="shared" si="25"/>
        <v>0</v>
      </c>
      <c r="D71" s="27">
        <f>B71*C71</f>
        <v>0</v>
      </c>
      <c r="E71" s="3">
        <f t="shared" ref="E71:F82" si="26">C4</f>
        <v>21</v>
      </c>
      <c r="F71" s="4">
        <f t="shared" si="26"/>
        <v>0</v>
      </c>
      <c r="H71">
        <f t="shared" ref="H71:L82" si="27">B71</f>
        <v>20</v>
      </c>
      <c r="I71">
        <f t="shared" si="27"/>
        <v>0</v>
      </c>
      <c r="J71">
        <f t="shared" si="27"/>
        <v>0</v>
      </c>
      <c r="K71" s="10">
        <f t="shared" si="27"/>
        <v>21</v>
      </c>
      <c r="L71">
        <f t="shared" si="27"/>
        <v>0</v>
      </c>
      <c r="M71" s="11">
        <f>K71+L71</f>
        <v>21</v>
      </c>
      <c r="N71">
        <f>K71/M71</f>
        <v>1</v>
      </c>
      <c r="O71" t="e">
        <f ca="1">1/(1+EXP(-$V$72-MMULT(H71:J71,$V$73:$V$75)))</f>
        <v>#NAME?</v>
      </c>
      <c r="P71" s="12" t="e">
        <f ca="1">M71*O71</f>
        <v>#NAME?</v>
      </c>
      <c r="Q71" s="13" t="e">
        <f ca="1">M71-P71</f>
        <v>#NAME?</v>
      </c>
      <c r="R71" t="e">
        <f ca="1">M71*(N71*LN(O71)+(1-N71)*LN(1-O71))</f>
        <v>#NAME?</v>
      </c>
      <c r="S71" t="e">
        <f ca="1">100*IF(O71&gt;=$AI$77,K71/M71,L71/M71)</f>
        <v>#NAME?</v>
      </c>
      <c r="X71" t="s">
        <v>27</v>
      </c>
      <c r="Y71" s="14" t="e">
        <f ca="1">R83</f>
        <v>#NAME?</v>
      </c>
      <c r="AA71" s="12" t="e">
        <f t="array" aca="1" ref="AA71:AD74" ca="1">MINVERSE(MMULT(TRANSPOSE(DEsign(H71:J82)),O71:O82*(1-O71:O82)*M71:M82*DEsign(H71:J82)))</f>
        <v>#NAME?</v>
      </c>
      <c r="AB71" s="15" t="e">
        <f ca="1"/>
        <v>#NAME?</v>
      </c>
      <c r="AC71" s="15" t="e">
        <f ca="1"/>
        <v>#NAME?</v>
      </c>
      <c r="AD71" s="13" t="e">
        <f ca="1"/>
        <v>#NAME?</v>
      </c>
      <c r="AF71" s="8" t="e">
        <f t="array" aca="1" ref="AF71:AF74" ca="1">MMULT(AA71:AD74,MMULT(TRANSPOSE(DEsign(H71:J82)),M71:M82*(N71:N82-O71:O82)))</f>
        <v>#NAME?</v>
      </c>
      <c r="AH71" t="s">
        <v>10</v>
      </c>
      <c r="AI71" s="12">
        <f ca="1">SUMIF(O71:O82,"&gt;="&amp;AI77,K71:K82)</f>
        <v>0</v>
      </c>
      <c r="AJ71" s="13">
        <f ca="1">SUMIF(O71:O82,"&gt;="&amp;AI77,L71:L82)</f>
        <v>0</v>
      </c>
      <c r="AK71">
        <f ca="1">AI71+AJ71</f>
        <v>0</v>
      </c>
      <c r="AP71">
        <v>0</v>
      </c>
      <c r="AQ71">
        <v>0</v>
      </c>
      <c r="AR71" t="e">
        <f ca="1">1-AP71/AP$83</f>
        <v>#NAME?</v>
      </c>
      <c r="AS71" t="e">
        <f ca="1">1-AQ71/AQ$83</f>
        <v>#NAME?</v>
      </c>
      <c r="AT71" t="e">
        <f ca="1">(AR71-AR72)*AS71</f>
        <v>#NAME?</v>
      </c>
    </row>
    <row r="72" spans="2:46" x14ac:dyDescent="0.35">
      <c r="B72" s="5">
        <f t="shared" si="25"/>
        <v>21</v>
      </c>
      <c r="C72">
        <f t="shared" si="25"/>
        <v>0</v>
      </c>
      <c r="D72">
        <f t="shared" ref="D72:D82" si="28">B72*C72</f>
        <v>0</v>
      </c>
      <c r="E72" s="5">
        <f t="shared" si="26"/>
        <v>90</v>
      </c>
      <c r="F72" s="6">
        <f t="shared" si="26"/>
        <v>6</v>
      </c>
      <c r="H72">
        <f t="shared" si="27"/>
        <v>21</v>
      </c>
      <c r="I72">
        <f t="shared" si="27"/>
        <v>0</v>
      </c>
      <c r="J72">
        <f t="shared" si="27"/>
        <v>0</v>
      </c>
      <c r="K72" s="10">
        <f t="shared" si="27"/>
        <v>90</v>
      </c>
      <c r="L72">
        <f t="shared" si="27"/>
        <v>6</v>
      </c>
      <c r="M72" s="11">
        <f t="shared" ref="M72:M82" si="29">K72+L72</f>
        <v>96</v>
      </c>
      <c r="N72">
        <f t="shared" ref="N72:N82" si="30">K72/M72</f>
        <v>0.9375</v>
      </c>
      <c r="O72" t="e">
        <f t="shared" ref="O72:O82" ca="1" si="31">1/(1+EXP(-$V$72-MMULT(H72:J72,$V$73:$V$75)))</f>
        <v>#NAME?</v>
      </c>
      <c r="P72" s="10" t="e">
        <f t="shared" ref="P72:P82" ca="1" si="32">M72*O72</f>
        <v>#NAME?</v>
      </c>
      <c r="Q72" s="11" t="e">
        <f t="shared" ref="Q72:Q82" ca="1" si="33">M72-P72</f>
        <v>#NAME?</v>
      </c>
      <c r="R72" t="e">
        <f t="shared" ref="R72:R82" ca="1" si="34">M72*(N72*LN(O72)+(1-N72)*LN(1-O72))</f>
        <v>#NAME?</v>
      </c>
      <c r="S72" t="e">
        <f t="shared" ref="S72:S82" ca="1" si="35">100*IF(O72&gt;=$AI$77,K72/M72,L72/M72)</f>
        <v>#NAME?</v>
      </c>
      <c r="V72" s="8" t="e">
        <f t="array" aca="1" ref="V72:V75" ca="1">LogitCoeff(H71:L82,,,,,20)</f>
        <v>#NAME?</v>
      </c>
      <c r="AA72" s="10" t="e">
        <f ca="1"/>
        <v>#NAME?</v>
      </c>
      <c r="AB72" t="e">
        <f ca="1"/>
        <v>#NAME?</v>
      </c>
      <c r="AC72" t="e">
        <f ca="1"/>
        <v>#NAME?</v>
      </c>
      <c r="AD72" s="11" t="e">
        <f ca="1"/>
        <v>#NAME?</v>
      </c>
      <c r="AF72" s="19" t="e">
        <f ca="1"/>
        <v>#NAME?</v>
      </c>
      <c r="AH72" t="s">
        <v>11</v>
      </c>
      <c r="AI72" s="16">
        <f ca="1">AI73-AI71</f>
        <v>522</v>
      </c>
      <c r="AJ72" s="18">
        <f ca="1">AJ73-AJ71</f>
        <v>338</v>
      </c>
      <c r="AK72">
        <f ca="1">AI72+AJ72</f>
        <v>860</v>
      </c>
      <c r="AM72" t="e">
        <f t="array" aca="1" ref="AM72:AO83" ca="1">SelectCols(K71:O82,"5,2,1",1)</f>
        <v>#NAME?</v>
      </c>
      <c r="AN72" t="e">
        <f ca="1"/>
        <v>#NAME?</v>
      </c>
      <c r="AO72" t="e">
        <f ca="1"/>
        <v>#NAME?</v>
      </c>
      <c r="AP72" t="e">
        <f ca="1">AP71+AN72</f>
        <v>#NAME?</v>
      </c>
      <c r="AQ72" t="e">
        <f ca="1">AQ71+AO72</f>
        <v>#NAME?</v>
      </c>
      <c r="AR72" t="e">
        <f t="shared" ref="AR72:AS83" ca="1" si="36">1-AP72/AP$83</f>
        <v>#NAME?</v>
      </c>
      <c r="AS72" t="e">
        <f t="shared" ca="1" si="36"/>
        <v>#NAME?</v>
      </c>
      <c r="AT72" t="e">
        <f t="shared" ref="AT72:AT83" ca="1" si="37">(AR72-AR73)*AS72</f>
        <v>#NAME?</v>
      </c>
    </row>
    <row r="73" spans="2:46" x14ac:dyDescent="0.35">
      <c r="B73" s="5">
        <f t="shared" si="25"/>
        <v>22</v>
      </c>
      <c r="C73">
        <f t="shared" si="25"/>
        <v>0</v>
      </c>
      <c r="D73">
        <f t="shared" si="28"/>
        <v>0</v>
      </c>
      <c r="E73" s="5">
        <f t="shared" si="26"/>
        <v>91</v>
      </c>
      <c r="F73" s="6">
        <f t="shared" si="26"/>
        <v>23</v>
      </c>
      <c r="H73">
        <f t="shared" si="27"/>
        <v>22</v>
      </c>
      <c r="I73">
        <f t="shared" si="27"/>
        <v>0</v>
      </c>
      <c r="J73">
        <f t="shared" si="27"/>
        <v>0</v>
      </c>
      <c r="K73" s="10">
        <f t="shared" si="27"/>
        <v>91</v>
      </c>
      <c r="L73">
        <f t="shared" si="27"/>
        <v>23</v>
      </c>
      <c r="M73" s="11">
        <f t="shared" si="29"/>
        <v>114</v>
      </c>
      <c r="N73">
        <f t="shared" si="30"/>
        <v>0.79824561403508776</v>
      </c>
      <c r="O73" t="e">
        <f t="shared" ca="1" si="31"/>
        <v>#NAME?</v>
      </c>
      <c r="P73" s="10" t="e">
        <f t="shared" ca="1" si="32"/>
        <v>#NAME?</v>
      </c>
      <c r="Q73" s="11" t="e">
        <f t="shared" ca="1" si="33"/>
        <v>#NAME?</v>
      </c>
      <c r="R73" t="e">
        <f t="shared" ca="1" si="34"/>
        <v>#NAME?</v>
      </c>
      <c r="S73" t="e">
        <f t="shared" ca="1" si="35"/>
        <v>#NAME?</v>
      </c>
      <c r="V73" s="19" t="e">
        <f ca="1"/>
        <v>#NAME?</v>
      </c>
      <c r="X73" t="s">
        <v>28</v>
      </c>
      <c r="Y73" s="8" t="e">
        <f ca="1">2*(Y71-Y70)</f>
        <v>#NAME?</v>
      </c>
      <c r="AA73" s="10" t="e">
        <f ca="1"/>
        <v>#NAME?</v>
      </c>
      <c r="AB73" t="e">
        <f ca="1"/>
        <v>#NAME?</v>
      </c>
      <c r="AC73" t="e">
        <f ca="1"/>
        <v>#NAME?</v>
      </c>
      <c r="AD73" s="11" t="e">
        <f ca="1"/>
        <v>#NAME?</v>
      </c>
      <c r="AF73" s="19" t="e">
        <f ca="1"/>
        <v>#NAME?</v>
      </c>
      <c r="AI73">
        <f>K83</f>
        <v>522</v>
      </c>
      <c r="AJ73">
        <f>L83</f>
        <v>338</v>
      </c>
      <c r="AK73">
        <f>AI73+AJ73</f>
        <v>860</v>
      </c>
      <c r="AM73" t="e">
        <f ca="1"/>
        <v>#NAME?</v>
      </c>
      <c r="AN73" t="e">
        <f ca="1"/>
        <v>#NAME?</v>
      </c>
      <c r="AO73" t="e">
        <f ca="1"/>
        <v>#NAME?</v>
      </c>
      <c r="AP73" t="e">
        <f t="shared" ref="AP73:AQ83" ca="1" si="38">AP72+AN73</f>
        <v>#NAME?</v>
      </c>
      <c r="AQ73" t="e">
        <f t="shared" ca="1" si="38"/>
        <v>#NAME?</v>
      </c>
      <c r="AR73" t="e">
        <f t="shared" ca="1" si="36"/>
        <v>#NAME?</v>
      </c>
      <c r="AS73" t="e">
        <f t="shared" ca="1" si="36"/>
        <v>#NAME?</v>
      </c>
      <c r="AT73" t="e">
        <f t="shared" ca="1" si="37"/>
        <v>#NAME?</v>
      </c>
    </row>
    <row r="74" spans="2:46" x14ac:dyDescent="0.35">
      <c r="B74" s="5">
        <f t="shared" si="25"/>
        <v>23</v>
      </c>
      <c r="C74">
        <f t="shared" si="25"/>
        <v>0</v>
      </c>
      <c r="D74">
        <f t="shared" si="28"/>
        <v>0</v>
      </c>
      <c r="E74" s="5">
        <f t="shared" si="26"/>
        <v>61</v>
      </c>
      <c r="F74" s="6">
        <f t="shared" si="26"/>
        <v>73</v>
      </c>
      <c r="H74">
        <f t="shared" si="27"/>
        <v>23</v>
      </c>
      <c r="I74">
        <f t="shared" si="27"/>
        <v>0</v>
      </c>
      <c r="J74">
        <f t="shared" si="27"/>
        <v>0</v>
      </c>
      <c r="K74" s="10">
        <f t="shared" si="27"/>
        <v>61</v>
      </c>
      <c r="L74">
        <f t="shared" si="27"/>
        <v>73</v>
      </c>
      <c r="M74" s="11">
        <f t="shared" si="29"/>
        <v>134</v>
      </c>
      <c r="N74">
        <f t="shared" si="30"/>
        <v>0.45522388059701491</v>
      </c>
      <c r="O74" t="e">
        <f t="shared" ca="1" si="31"/>
        <v>#NAME?</v>
      </c>
      <c r="P74" s="10" t="e">
        <f t="shared" ca="1" si="32"/>
        <v>#NAME?</v>
      </c>
      <c r="Q74" s="11" t="e">
        <f t="shared" ca="1" si="33"/>
        <v>#NAME?</v>
      </c>
      <c r="R74" t="e">
        <f t="shared" ca="1" si="34"/>
        <v>#NAME?</v>
      </c>
      <c r="S74" t="e">
        <f t="shared" ca="1" si="35"/>
        <v>#NAME?</v>
      </c>
      <c r="V74" s="19" t="e">
        <f ca="1"/>
        <v>#NAME?</v>
      </c>
      <c r="X74" t="s">
        <v>29</v>
      </c>
      <c r="Y74" s="19">
        <f>COUNT(H71:J71)</f>
        <v>3</v>
      </c>
      <c r="AA74" s="16" t="e">
        <f ca="1"/>
        <v>#NAME?</v>
      </c>
      <c r="AB74" s="17" t="e">
        <f ca="1"/>
        <v>#NAME?</v>
      </c>
      <c r="AC74" s="17" t="e">
        <f ca="1"/>
        <v>#NAME?</v>
      </c>
      <c r="AD74" s="18" t="e">
        <f ca="1"/>
        <v>#NAME?</v>
      </c>
      <c r="AF74" s="14" t="e">
        <f ca="1"/>
        <v>#NAME?</v>
      </c>
      <c r="AM74" t="e">
        <f ca="1"/>
        <v>#NAME?</v>
      </c>
      <c r="AN74" t="e">
        <f ca="1"/>
        <v>#NAME?</v>
      </c>
      <c r="AO74" t="e">
        <f ca="1"/>
        <v>#NAME?</v>
      </c>
      <c r="AP74" t="e">
        <f t="shared" ca="1" si="38"/>
        <v>#NAME?</v>
      </c>
      <c r="AQ74" t="e">
        <f t="shared" ca="1" si="38"/>
        <v>#NAME?</v>
      </c>
      <c r="AR74" t="e">
        <f t="shared" ca="1" si="36"/>
        <v>#NAME?</v>
      </c>
      <c r="AS74" t="e">
        <f t="shared" ca="1" si="36"/>
        <v>#NAME?</v>
      </c>
      <c r="AT74" t="e">
        <f t="shared" ca="1" si="37"/>
        <v>#NAME?</v>
      </c>
    </row>
    <row r="75" spans="2:46" x14ac:dyDescent="0.35">
      <c r="B75" s="5">
        <f t="shared" si="25"/>
        <v>24</v>
      </c>
      <c r="C75">
        <f t="shared" si="25"/>
        <v>0</v>
      </c>
      <c r="D75">
        <f t="shared" si="28"/>
        <v>0</v>
      </c>
      <c r="E75" s="5">
        <f t="shared" si="26"/>
        <v>11</v>
      </c>
      <c r="F75" s="6">
        <f t="shared" si="26"/>
        <v>41</v>
      </c>
      <c r="H75">
        <f t="shared" si="27"/>
        <v>24</v>
      </c>
      <c r="I75">
        <f t="shared" si="27"/>
        <v>0</v>
      </c>
      <c r="J75">
        <f t="shared" si="27"/>
        <v>0</v>
      </c>
      <c r="K75" s="10">
        <f t="shared" si="27"/>
        <v>11</v>
      </c>
      <c r="L75">
        <f t="shared" si="27"/>
        <v>41</v>
      </c>
      <c r="M75" s="11">
        <f t="shared" si="29"/>
        <v>52</v>
      </c>
      <c r="N75">
        <f t="shared" si="30"/>
        <v>0.21153846153846154</v>
      </c>
      <c r="O75" t="e">
        <f t="shared" ca="1" si="31"/>
        <v>#NAME?</v>
      </c>
      <c r="P75" s="10" t="e">
        <f t="shared" ca="1" si="32"/>
        <v>#NAME?</v>
      </c>
      <c r="Q75" s="11" t="e">
        <f t="shared" ca="1" si="33"/>
        <v>#NAME?</v>
      </c>
      <c r="R75" t="e">
        <f t="shared" ca="1" si="34"/>
        <v>#NAME?</v>
      </c>
      <c r="S75" t="e">
        <f t="shared" ca="1" si="35"/>
        <v>#NAME?</v>
      </c>
      <c r="V75" s="14" t="e">
        <f ca="1"/>
        <v>#NAME?</v>
      </c>
      <c r="X75" t="s">
        <v>30</v>
      </c>
      <c r="Y75" s="19" t="e">
        <f ca="1">CHIDIST(Y73,Y74)</f>
        <v>#NAME?</v>
      </c>
      <c r="AH75" t="s">
        <v>31</v>
      </c>
      <c r="AI75" s="21">
        <f ca="1">AI71/AI73</f>
        <v>0</v>
      </c>
      <c r="AJ75" s="22">
        <f ca="1">AJ72/AJ73</f>
        <v>1</v>
      </c>
      <c r="AK75">
        <f ca="1">(AI71+AJ72)/AK73</f>
        <v>0.39302325581395348</v>
      </c>
      <c r="AM75" t="e">
        <f ca="1"/>
        <v>#NAME?</v>
      </c>
      <c r="AN75" t="e">
        <f ca="1"/>
        <v>#NAME?</v>
      </c>
      <c r="AO75" t="e">
        <f ca="1"/>
        <v>#NAME?</v>
      </c>
      <c r="AP75" t="e">
        <f t="shared" ca="1" si="38"/>
        <v>#NAME?</v>
      </c>
      <c r="AQ75" t="e">
        <f t="shared" ca="1" si="38"/>
        <v>#NAME?</v>
      </c>
      <c r="AR75" t="e">
        <f t="shared" ca="1" si="36"/>
        <v>#NAME?</v>
      </c>
      <c r="AS75" t="e">
        <f t="shared" ca="1" si="36"/>
        <v>#NAME?</v>
      </c>
      <c r="AT75" t="e">
        <f t="shared" ca="1" si="37"/>
        <v>#NAME?</v>
      </c>
    </row>
    <row r="76" spans="2:46" x14ac:dyDescent="0.35">
      <c r="B76" s="5">
        <f t="shared" si="25"/>
        <v>25</v>
      </c>
      <c r="C76">
        <f t="shared" si="25"/>
        <v>0</v>
      </c>
      <c r="D76">
        <f t="shared" si="28"/>
        <v>0</v>
      </c>
      <c r="E76" s="5">
        <f t="shared" si="26"/>
        <v>4</v>
      </c>
      <c r="F76" s="6">
        <f t="shared" si="26"/>
        <v>28</v>
      </c>
      <c r="H76">
        <f t="shared" si="27"/>
        <v>25</v>
      </c>
      <c r="I76">
        <f t="shared" si="27"/>
        <v>0</v>
      </c>
      <c r="J76">
        <f t="shared" si="27"/>
        <v>0</v>
      </c>
      <c r="K76" s="10">
        <f t="shared" si="27"/>
        <v>4</v>
      </c>
      <c r="L76">
        <f t="shared" si="27"/>
        <v>28</v>
      </c>
      <c r="M76" s="11">
        <f t="shared" si="29"/>
        <v>32</v>
      </c>
      <c r="N76">
        <f t="shared" si="30"/>
        <v>0.125</v>
      </c>
      <c r="O76" t="e">
        <f t="shared" ca="1" si="31"/>
        <v>#NAME?</v>
      </c>
      <c r="P76" s="10" t="e">
        <f t="shared" ca="1" si="32"/>
        <v>#NAME?</v>
      </c>
      <c r="Q76" s="11" t="e">
        <f t="shared" ca="1" si="33"/>
        <v>#NAME?</v>
      </c>
      <c r="R76" t="e">
        <f t="shared" ca="1" si="34"/>
        <v>#NAME?</v>
      </c>
      <c r="S76" t="e">
        <f t="shared" ca="1" si="35"/>
        <v>#NAME?</v>
      </c>
      <c r="X76" t="s">
        <v>32</v>
      </c>
      <c r="Y76" s="19">
        <v>0.05</v>
      </c>
      <c r="AM76" t="e">
        <f ca="1"/>
        <v>#NAME?</v>
      </c>
      <c r="AN76" t="e">
        <f ca="1"/>
        <v>#NAME?</v>
      </c>
      <c r="AO76" t="e">
        <f ca="1"/>
        <v>#NAME?</v>
      </c>
      <c r="AP76" t="e">
        <f t="shared" ca="1" si="38"/>
        <v>#NAME?</v>
      </c>
      <c r="AQ76" t="e">
        <f t="shared" ca="1" si="38"/>
        <v>#NAME?</v>
      </c>
      <c r="AR76" t="e">
        <f t="shared" ca="1" si="36"/>
        <v>#NAME?</v>
      </c>
      <c r="AS76" t="e">
        <f t="shared" ca="1" si="36"/>
        <v>#NAME?</v>
      </c>
      <c r="AT76" t="e">
        <f t="shared" ca="1" si="37"/>
        <v>#NAME?</v>
      </c>
    </row>
    <row r="77" spans="2:46" x14ac:dyDescent="0.35">
      <c r="B77" s="5">
        <f t="shared" si="25"/>
        <v>20</v>
      </c>
      <c r="C77">
        <f t="shared" si="25"/>
        <v>1</v>
      </c>
      <c r="D77">
        <f t="shared" si="28"/>
        <v>20</v>
      </c>
      <c r="E77" s="5">
        <f t="shared" si="26"/>
        <v>18</v>
      </c>
      <c r="F77" s="6">
        <f t="shared" si="26"/>
        <v>4</v>
      </c>
      <c r="H77">
        <f t="shared" si="27"/>
        <v>20</v>
      </c>
      <c r="I77">
        <f t="shared" si="27"/>
        <v>1</v>
      </c>
      <c r="J77">
        <f t="shared" si="27"/>
        <v>20</v>
      </c>
      <c r="K77" s="10">
        <f t="shared" si="27"/>
        <v>18</v>
      </c>
      <c r="L77">
        <f t="shared" si="27"/>
        <v>4</v>
      </c>
      <c r="M77" s="11">
        <f t="shared" si="29"/>
        <v>22</v>
      </c>
      <c r="N77">
        <f t="shared" si="30"/>
        <v>0.81818181818181823</v>
      </c>
      <c r="O77" t="e">
        <f t="shared" ca="1" si="31"/>
        <v>#NAME?</v>
      </c>
      <c r="P77" s="10" t="e">
        <f t="shared" ca="1" si="32"/>
        <v>#NAME?</v>
      </c>
      <c r="Q77" s="11" t="e">
        <f t="shared" ca="1" si="33"/>
        <v>#NAME?</v>
      </c>
      <c r="R77" t="e">
        <f t="shared" ca="1" si="34"/>
        <v>#NAME?</v>
      </c>
      <c r="S77" t="e">
        <f t="shared" ca="1" si="35"/>
        <v>#NAME?</v>
      </c>
      <c r="X77" t="s">
        <v>33</v>
      </c>
      <c r="Y77" s="23" t="e">
        <f ca="1">IF(Y75&lt;Y76,"yes","no")</f>
        <v>#NAME?</v>
      </c>
      <c r="AA77" t="s">
        <v>46</v>
      </c>
      <c r="AD77" t="s">
        <v>50</v>
      </c>
      <c r="AH77" t="s">
        <v>34</v>
      </c>
      <c r="AI77" s="24">
        <v>0.5</v>
      </c>
      <c r="AM77" t="e">
        <f ca="1"/>
        <v>#NAME?</v>
      </c>
      <c r="AN77" t="e">
        <f ca="1"/>
        <v>#NAME?</v>
      </c>
      <c r="AO77" t="e">
        <f ca="1"/>
        <v>#NAME?</v>
      </c>
      <c r="AP77" t="e">
        <f t="shared" ca="1" si="38"/>
        <v>#NAME?</v>
      </c>
      <c r="AQ77" t="e">
        <f t="shared" ca="1" si="38"/>
        <v>#NAME?</v>
      </c>
      <c r="AR77" t="e">
        <f t="shared" ca="1" si="36"/>
        <v>#NAME?</v>
      </c>
      <c r="AS77" t="e">
        <f t="shared" ca="1" si="36"/>
        <v>#NAME?</v>
      </c>
      <c r="AT77" t="e">
        <f t="shared" ca="1" si="37"/>
        <v>#NAME?</v>
      </c>
    </row>
    <row r="78" spans="2:46" x14ac:dyDescent="0.35">
      <c r="B78" s="5">
        <f t="shared" si="25"/>
        <v>21</v>
      </c>
      <c r="C78">
        <f t="shared" si="25"/>
        <v>1</v>
      </c>
      <c r="D78">
        <f t="shared" si="28"/>
        <v>21</v>
      </c>
      <c r="E78" s="5">
        <f t="shared" si="26"/>
        <v>75</v>
      </c>
      <c r="F78" s="6">
        <f t="shared" si="26"/>
        <v>9</v>
      </c>
      <c r="H78">
        <f t="shared" si="27"/>
        <v>21</v>
      </c>
      <c r="I78">
        <f t="shared" si="27"/>
        <v>1</v>
      </c>
      <c r="J78">
        <f t="shared" si="27"/>
        <v>21</v>
      </c>
      <c r="K78" s="10">
        <f t="shared" si="27"/>
        <v>75</v>
      </c>
      <c r="L78">
        <f t="shared" si="27"/>
        <v>9</v>
      </c>
      <c r="M78" s="11">
        <f t="shared" si="29"/>
        <v>84</v>
      </c>
      <c r="N78">
        <f t="shared" si="30"/>
        <v>0.8928571428571429</v>
      </c>
      <c r="O78" t="e">
        <f t="shared" ca="1" si="31"/>
        <v>#NAME?</v>
      </c>
      <c r="P78" s="10" t="e">
        <f t="shared" ca="1" si="32"/>
        <v>#NAME?</v>
      </c>
      <c r="Q78" s="11" t="e">
        <f t="shared" ca="1" si="33"/>
        <v>#NAME?</v>
      </c>
      <c r="R78" t="e">
        <f t="shared" ca="1" si="34"/>
        <v>#NAME?</v>
      </c>
      <c r="S78" t="e">
        <f t="shared" ca="1" si="35"/>
        <v>#NAME?</v>
      </c>
      <c r="AM78" t="e">
        <f ca="1"/>
        <v>#NAME?</v>
      </c>
      <c r="AN78" t="e">
        <f ca="1"/>
        <v>#NAME?</v>
      </c>
      <c r="AO78" t="e">
        <f ca="1"/>
        <v>#NAME?</v>
      </c>
      <c r="AP78" t="e">
        <f t="shared" ca="1" si="38"/>
        <v>#NAME?</v>
      </c>
      <c r="AQ78" t="e">
        <f t="shared" ca="1" si="38"/>
        <v>#NAME?</v>
      </c>
      <c r="AR78" t="e">
        <f t="shared" ca="1" si="36"/>
        <v>#NAME?</v>
      </c>
      <c r="AS78" t="e">
        <f t="shared" ca="1" si="36"/>
        <v>#NAME?</v>
      </c>
      <c r="AT78" t="e">
        <f t="shared" ca="1" si="37"/>
        <v>#NAME?</v>
      </c>
    </row>
    <row r="79" spans="2:46" x14ac:dyDescent="0.35">
      <c r="B79" s="5">
        <f t="shared" si="25"/>
        <v>22</v>
      </c>
      <c r="C79">
        <f t="shared" si="25"/>
        <v>1</v>
      </c>
      <c r="D79">
        <f t="shared" si="28"/>
        <v>22</v>
      </c>
      <c r="E79" s="5">
        <f t="shared" si="26"/>
        <v>68</v>
      </c>
      <c r="F79" s="6">
        <f t="shared" si="26"/>
        <v>21</v>
      </c>
      <c r="H79">
        <f t="shared" si="27"/>
        <v>22</v>
      </c>
      <c r="I79">
        <f t="shared" si="27"/>
        <v>1</v>
      </c>
      <c r="J79">
        <f t="shared" si="27"/>
        <v>22</v>
      </c>
      <c r="K79" s="10">
        <f t="shared" si="27"/>
        <v>68</v>
      </c>
      <c r="L79">
        <f t="shared" si="27"/>
        <v>21</v>
      </c>
      <c r="M79" s="11">
        <f t="shared" si="29"/>
        <v>89</v>
      </c>
      <c r="N79">
        <f t="shared" si="30"/>
        <v>0.7640449438202247</v>
      </c>
      <c r="O79" t="e">
        <f t="shared" ca="1" si="31"/>
        <v>#NAME?</v>
      </c>
      <c r="P79" s="10" t="e">
        <f t="shared" ca="1" si="32"/>
        <v>#NAME?</v>
      </c>
      <c r="Q79" s="11" t="e">
        <f t="shared" ca="1" si="33"/>
        <v>#NAME?</v>
      </c>
      <c r="R79" t="e">
        <f t="shared" ca="1" si="34"/>
        <v>#NAME?</v>
      </c>
      <c r="S79" t="e">
        <f t="shared" ca="1" si="35"/>
        <v>#NAME?</v>
      </c>
      <c r="X79" t="s">
        <v>35</v>
      </c>
      <c r="Y79" s="8" t="e">
        <f ca="1">1-Y71/Y70</f>
        <v>#NAME?</v>
      </c>
      <c r="AA79" t="s">
        <v>15</v>
      </c>
      <c r="AB79" s="8" t="e">
        <f ca="1">V6</f>
        <v>#NAME?</v>
      </c>
      <c r="AD79" t="s">
        <v>15</v>
      </c>
      <c r="AE79" s="8" t="e">
        <f ca="1">U29</f>
        <v>#NAME?</v>
      </c>
      <c r="AM79" t="e">
        <f ca="1"/>
        <v>#NAME?</v>
      </c>
      <c r="AN79" t="e">
        <f ca="1"/>
        <v>#NAME?</v>
      </c>
      <c r="AO79" t="e">
        <f ca="1"/>
        <v>#NAME?</v>
      </c>
      <c r="AP79" t="e">
        <f t="shared" ca="1" si="38"/>
        <v>#NAME?</v>
      </c>
      <c r="AQ79" t="e">
        <f t="shared" ca="1" si="38"/>
        <v>#NAME?</v>
      </c>
      <c r="AR79" t="e">
        <f t="shared" ca="1" si="36"/>
        <v>#NAME?</v>
      </c>
      <c r="AS79" t="e">
        <f t="shared" ca="1" si="36"/>
        <v>#NAME?</v>
      </c>
      <c r="AT79" t="e">
        <f t="shared" ca="1" si="37"/>
        <v>#NAME?</v>
      </c>
    </row>
    <row r="80" spans="2:46" x14ac:dyDescent="0.35">
      <c r="B80" s="5">
        <f t="shared" si="25"/>
        <v>23</v>
      </c>
      <c r="C80">
        <f t="shared" si="25"/>
        <v>1</v>
      </c>
      <c r="D80">
        <f t="shared" si="28"/>
        <v>23</v>
      </c>
      <c r="E80" s="5">
        <f t="shared" si="26"/>
        <v>59</v>
      </c>
      <c r="F80" s="6">
        <f t="shared" si="26"/>
        <v>65</v>
      </c>
      <c r="H80">
        <f t="shared" si="27"/>
        <v>23</v>
      </c>
      <c r="I80">
        <f t="shared" si="27"/>
        <v>1</v>
      </c>
      <c r="J80">
        <f t="shared" si="27"/>
        <v>23</v>
      </c>
      <c r="K80" s="10">
        <f t="shared" si="27"/>
        <v>59</v>
      </c>
      <c r="L80">
        <f t="shared" si="27"/>
        <v>65</v>
      </c>
      <c r="M80" s="11">
        <f t="shared" si="29"/>
        <v>124</v>
      </c>
      <c r="N80">
        <f t="shared" si="30"/>
        <v>0.47580645161290325</v>
      </c>
      <c r="O80" t="e">
        <f t="shared" ca="1" si="31"/>
        <v>#NAME?</v>
      </c>
      <c r="P80" s="10" t="e">
        <f t="shared" ca="1" si="32"/>
        <v>#NAME?</v>
      </c>
      <c r="Q80" s="11" t="e">
        <f t="shared" ca="1" si="33"/>
        <v>#NAME?</v>
      </c>
      <c r="R80" t="e">
        <f t="shared" ca="1" si="34"/>
        <v>#NAME?</v>
      </c>
      <c r="S80" t="e">
        <f t="shared" ca="1" si="35"/>
        <v>#NAME?</v>
      </c>
      <c r="X80" t="s">
        <v>36</v>
      </c>
      <c r="Y80" s="19" t="e">
        <f ca="1">1-EXP((-2/M83)*(Y71-Y70))</f>
        <v>#NAME?</v>
      </c>
      <c r="AA80" t="s">
        <v>27</v>
      </c>
      <c r="AB80" s="14" t="e">
        <f ca="1">Y71</f>
        <v>#NAME?</v>
      </c>
      <c r="AD80" t="s">
        <v>27</v>
      </c>
      <c r="AE80" s="14" t="e">
        <f ca="1">Y71</f>
        <v>#NAME?</v>
      </c>
      <c r="AM80" t="e">
        <f ca="1"/>
        <v>#NAME?</v>
      </c>
      <c r="AN80" t="e">
        <f ca="1"/>
        <v>#NAME?</v>
      </c>
      <c r="AO80" t="e">
        <f ca="1"/>
        <v>#NAME?</v>
      </c>
      <c r="AP80" t="e">
        <f t="shared" ca="1" si="38"/>
        <v>#NAME?</v>
      </c>
      <c r="AQ80" t="e">
        <f t="shared" ca="1" si="38"/>
        <v>#NAME?</v>
      </c>
      <c r="AR80" t="e">
        <f t="shared" ca="1" si="36"/>
        <v>#NAME?</v>
      </c>
      <c r="AS80" t="e">
        <f t="shared" ca="1" si="36"/>
        <v>#NAME?</v>
      </c>
      <c r="AT80" t="e">
        <f t="shared" ca="1" si="37"/>
        <v>#NAME?</v>
      </c>
    </row>
    <row r="81" spans="2:46" x14ac:dyDescent="0.35">
      <c r="B81" s="5">
        <f t="shared" si="25"/>
        <v>24</v>
      </c>
      <c r="C81">
        <f t="shared" si="25"/>
        <v>1</v>
      </c>
      <c r="D81">
        <f t="shared" si="28"/>
        <v>24</v>
      </c>
      <c r="E81" s="5">
        <f t="shared" si="26"/>
        <v>17</v>
      </c>
      <c r="F81" s="6">
        <f t="shared" si="26"/>
        <v>46</v>
      </c>
      <c r="H81">
        <f t="shared" si="27"/>
        <v>24</v>
      </c>
      <c r="I81">
        <f t="shared" si="27"/>
        <v>1</v>
      </c>
      <c r="J81">
        <f t="shared" si="27"/>
        <v>24</v>
      </c>
      <c r="K81" s="10">
        <f t="shared" si="27"/>
        <v>17</v>
      </c>
      <c r="L81">
        <f t="shared" si="27"/>
        <v>46</v>
      </c>
      <c r="M81" s="11">
        <f t="shared" si="29"/>
        <v>63</v>
      </c>
      <c r="N81">
        <f t="shared" si="30"/>
        <v>0.26984126984126983</v>
      </c>
      <c r="O81" t="e">
        <f t="shared" ca="1" si="31"/>
        <v>#NAME?</v>
      </c>
      <c r="P81" s="10" t="e">
        <f t="shared" ca="1" si="32"/>
        <v>#NAME?</v>
      </c>
      <c r="Q81" s="11" t="e">
        <f t="shared" ca="1" si="33"/>
        <v>#NAME?</v>
      </c>
      <c r="R81" t="e">
        <f t="shared" ca="1" si="34"/>
        <v>#NAME?</v>
      </c>
      <c r="S81" t="e">
        <f t="shared" ca="1" si="35"/>
        <v>#NAME?</v>
      </c>
      <c r="X81" t="s">
        <v>37</v>
      </c>
      <c r="Y81" s="14" t="e">
        <f ca="1">Y80/(1-EXP(2*Y70/M83))</f>
        <v>#NAME?</v>
      </c>
      <c r="AM81" t="e">
        <f ca="1"/>
        <v>#NAME?</v>
      </c>
      <c r="AN81" t="e">
        <f ca="1"/>
        <v>#NAME?</v>
      </c>
      <c r="AO81" t="e">
        <f ca="1"/>
        <v>#NAME?</v>
      </c>
      <c r="AP81" t="e">
        <f t="shared" ca="1" si="38"/>
        <v>#NAME?</v>
      </c>
      <c r="AQ81" t="e">
        <f t="shared" ca="1" si="38"/>
        <v>#NAME?</v>
      </c>
      <c r="AR81" t="e">
        <f t="shared" ca="1" si="36"/>
        <v>#NAME?</v>
      </c>
      <c r="AS81" t="e">
        <f t="shared" ca="1" si="36"/>
        <v>#NAME?</v>
      </c>
      <c r="AT81" t="e">
        <f t="shared" ca="1" si="37"/>
        <v>#NAME?</v>
      </c>
    </row>
    <row r="82" spans="2:46" x14ac:dyDescent="0.35">
      <c r="B82" s="25">
        <f t="shared" si="25"/>
        <v>25</v>
      </c>
      <c r="C82" s="20">
        <f t="shared" si="25"/>
        <v>1</v>
      </c>
      <c r="D82" s="20">
        <f t="shared" si="28"/>
        <v>25</v>
      </c>
      <c r="E82" s="25">
        <f t="shared" si="26"/>
        <v>7</v>
      </c>
      <c r="F82" s="26">
        <f t="shared" si="26"/>
        <v>22</v>
      </c>
      <c r="H82">
        <f t="shared" si="27"/>
        <v>25</v>
      </c>
      <c r="I82">
        <f t="shared" si="27"/>
        <v>1</v>
      </c>
      <c r="J82">
        <f t="shared" si="27"/>
        <v>25</v>
      </c>
      <c r="K82" s="16">
        <f t="shared" si="27"/>
        <v>7</v>
      </c>
      <c r="L82" s="17">
        <f t="shared" si="27"/>
        <v>22</v>
      </c>
      <c r="M82" s="11">
        <f t="shared" si="29"/>
        <v>29</v>
      </c>
      <c r="N82">
        <f t="shared" si="30"/>
        <v>0.2413793103448276</v>
      </c>
      <c r="O82" t="e">
        <f t="shared" ca="1" si="31"/>
        <v>#NAME?</v>
      </c>
      <c r="P82" s="10" t="e">
        <f t="shared" ca="1" si="32"/>
        <v>#NAME?</v>
      </c>
      <c r="Q82" s="11" t="e">
        <f t="shared" ca="1" si="33"/>
        <v>#NAME?</v>
      </c>
      <c r="R82" t="e">
        <f t="shared" ca="1" si="34"/>
        <v>#NAME?</v>
      </c>
      <c r="S82" t="e">
        <f t="shared" ca="1" si="35"/>
        <v>#NAME?</v>
      </c>
      <c r="AA82" t="s">
        <v>28</v>
      </c>
      <c r="AB82" s="8" t="e">
        <f ca="1">2*(AB80-AB79)</f>
        <v>#NAME?</v>
      </c>
      <c r="AD82" t="s">
        <v>28</v>
      </c>
      <c r="AE82" s="8" t="e">
        <f ca="1">2*(AE80-AE79)</f>
        <v>#NAME?</v>
      </c>
      <c r="AM82" t="e">
        <f ca="1"/>
        <v>#NAME?</v>
      </c>
      <c r="AN82" t="e">
        <f ca="1"/>
        <v>#NAME?</v>
      </c>
      <c r="AO82" t="e">
        <f ca="1"/>
        <v>#NAME?</v>
      </c>
      <c r="AP82" t="e">
        <f t="shared" ca="1" si="38"/>
        <v>#NAME?</v>
      </c>
      <c r="AQ82" t="e">
        <f t="shared" ca="1" si="38"/>
        <v>#NAME?</v>
      </c>
      <c r="AR82" t="e">
        <f t="shared" ca="1" si="36"/>
        <v>#NAME?</v>
      </c>
      <c r="AS82" t="e">
        <f t="shared" ca="1" si="36"/>
        <v>#NAME?</v>
      </c>
      <c r="AT82" t="e">
        <f t="shared" ca="1" si="37"/>
        <v>#NAME?</v>
      </c>
    </row>
    <row r="83" spans="2:46" x14ac:dyDescent="0.35">
      <c r="E83">
        <f>SUM(E71:E82)</f>
        <v>522</v>
      </c>
      <c r="F83">
        <f>SUM(F71:F82)</f>
        <v>338</v>
      </c>
      <c r="H83" s="27"/>
      <c r="I83" s="27"/>
      <c r="J83" s="27"/>
      <c r="K83" s="27">
        <f>SUM(K71:K82)</f>
        <v>522</v>
      </c>
      <c r="L83" s="27">
        <f>SUM(L71:L82)</f>
        <v>338</v>
      </c>
      <c r="M83" s="27">
        <f>SUM(M71:M82)</f>
        <v>860</v>
      </c>
      <c r="N83" s="27"/>
      <c r="O83" s="27"/>
      <c r="P83" s="27" t="e">
        <f ca="1">SUM(P71:P82)</f>
        <v>#NAME?</v>
      </c>
      <c r="Q83" s="27" t="e">
        <f ca="1">SUM(Q71:Q82)</f>
        <v>#NAME?</v>
      </c>
      <c r="R83" s="27" t="e">
        <f ca="1">SUM(R71:R82)</f>
        <v>#NAME?</v>
      </c>
      <c r="S83" s="27" t="e">
        <f ca="1">SUMPRODUCT(S71:S82,M71:M82)/M83</f>
        <v>#NAME?</v>
      </c>
      <c r="AA83" t="s">
        <v>29</v>
      </c>
      <c r="AB83" s="19">
        <f>Y74-V9</f>
        <v>1</v>
      </c>
      <c r="AD83" t="s">
        <v>29</v>
      </c>
      <c r="AE83" s="19">
        <f ca="1">Y74-X41</f>
        <v>1</v>
      </c>
      <c r="AM83" s="20" t="e">
        <f ca="1"/>
        <v>#NAME?</v>
      </c>
      <c r="AN83" s="20" t="e">
        <f ca="1"/>
        <v>#NAME?</v>
      </c>
      <c r="AO83" s="20" t="e">
        <f ca="1"/>
        <v>#NAME?</v>
      </c>
      <c r="AP83" s="20" t="e">
        <f t="shared" ca="1" si="38"/>
        <v>#NAME?</v>
      </c>
      <c r="AQ83" s="20" t="e">
        <f t="shared" ca="1" si="38"/>
        <v>#NAME?</v>
      </c>
      <c r="AR83" s="20" t="e">
        <f t="shared" ca="1" si="36"/>
        <v>#NAME?</v>
      </c>
      <c r="AS83" s="20" t="e">
        <f t="shared" ca="1" si="36"/>
        <v>#NAME?</v>
      </c>
      <c r="AT83" s="20" t="e">
        <f t="shared" ca="1" si="37"/>
        <v>#NAME?</v>
      </c>
    </row>
    <row r="84" spans="2:46" ht="15" thickBot="1" x14ac:dyDescent="0.4">
      <c r="AA84" t="s">
        <v>30</v>
      </c>
      <c r="AB84" s="19" t="e">
        <f ca="1">CHIDIST(AB82,AB83)</f>
        <v>#NAME?</v>
      </c>
      <c r="AD84" t="s">
        <v>30</v>
      </c>
      <c r="AE84" s="19" t="e">
        <f ca="1">CHIDIST(AE82,AE83)</f>
        <v>#NAME?</v>
      </c>
      <c r="AT84" t="e">
        <f ca="1">SUM(AT71:AT83)</f>
        <v>#NAME?</v>
      </c>
    </row>
    <row r="85" spans="2:46" ht="15" thickTop="1" x14ac:dyDescent="0.35">
      <c r="H85" s="7"/>
      <c r="I85" s="7" t="s">
        <v>38</v>
      </c>
      <c r="J85" s="7" t="s">
        <v>39</v>
      </c>
      <c r="K85" s="7" t="s">
        <v>40</v>
      </c>
      <c r="L85" s="7" t="s">
        <v>30</v>
      </c>
      <c r="M85" s="7" t="s">
        <v>41</v>
      </c>
      <c r="N85" s="7" t="s">
        <v>42</v>
      </c>
      <c r="O85" s="7" t="s">
        <v>43</v>
      </c>
      <c r="AA85" t="s">
        <v>32</v>
      </c>
      <c r="AB85" s="19">
        <v>0.05</v>
      </c>
      <c r="AD85" t="s">
        <v>32</v>
      </c>
      <c r="AE85" s="19">
        <v>0.05</v>
      </c>
    </row>
    <row r="86" spans="2:46" x14ac:dyDescent="0.35">
      <c r="H86" t="s">
        <v>44</v>
      </c>
      <c r="I86" t="e">
        <f t="array" ref="I86:I89" ca="1">V72:V75</f>
        <v>#NAME?</v>
      </c>
      <c r="J86" t="e">
        <f t="array" aca="1" ref="J86:J89" ca="1">SQRT(DIAG(AA71:AD74))</f>
        <v>#NAME?</v>
      </c>
      <c r="K86" t="e">
        <f ca="1">(I86/J86)^2</f>
        <v>#NAME?</v>
      </c>
      <c r="L86" t="e">
        <f ca="1">CHIDIST(K86,1)</f>
        <v>#NAME?</v>
      </c>
      <c r="M86" t="e">
        <f ca="1">EXP(I86)</f>
        <v>#NAME?</v>
      </c>
      <c r="AA86" t="s">
        <v>33</v>
      </c>
      <c r="AB86" s="23" t="e">
        <f ca="1">IF(AB84&lt;AB85,"yes","no")</f>
        <v>#NAME?</v>
      </c>
      <c r="AD86" t="s">
        <v>33</v>
      </c>
      <c r="AE86" s="23" t="e">
        <f ca="1">IF(AE84&lt;AE85,"yes","no")</f>
        <v>#NAME?</v>
      </c>
    </row>
    <row r="87" spans="2:46" x14ac:dyDescent="0.35">
      <c r="H87" t="str">
        <f t="array" ref="H87:H89">TRANSPOSE(H70:J70)</f>
        <v>Temp</v>
      </c>
      <c r="I87" t="e">
        <f ca="1"/>
        <v>#NAME?</v>
      </c>
      <c r="J87" t="e">
        <f ca="1"/>
        <v>#NAME?</v>
      </c>
      <c r="K87" t="e">
        <f ca="1">(I87/J87)^2</f>
        <v>#NAME?</v>
      </c>
      <c r="L87" t="e">
        <f ca="1">CHIDIST(K87,1)</f>
        <v>#NAME?</v>
      </c>
      <c r="M87" t="e">
        <f ca="1">EXP(I87)</f>
        <v>#NAME?</v>
      </c>
      <c r="N87" t="e">
        <f ca="1">EXP(I87-J87*NORMSINV(1-$Y$76/2))</f>
        <v>#NAME?</v>
      </c>
      <c r="O87" t="e">
        <f ca="1">EXP(I87+J87*NORMSINV(1-$Y$76/2))</f>
        <v>#NAME?</v>
      </c>
    </row>
    <row r="88" spans="2:46" x14ac:dyDescent="0.35">
      <c r="H88" t="str">
        <v>Water</v>
      </c>
      <c r="I88" t="e">
        <f ca="1"/>
        <v>#NAME?</v>
      </c>
      <c r="J88" t="e">
        <f ca="1"/>
        <v>#NAME?</v>
      </c>
      <c r="K88" t="e">
        <f ca="1">(I88/J88)^2</f>
        <v>#NAME?</v>
      </c>
      <c r="L88" t="e">
        <f ca="1">CHIDIST(K88,1)</f>
        <v>#NAME?</v>
      </c>
      <c r="M88" t="e">
        <f ca="1">EXP(I88)</f>
        <v>#NAME?</v>
      </c>
      <c r="N88" t="e">
        <f ca="1">EXP(I88-J88*NORMSINV(1-$Y$76/2))</f>
        <v>#NAME?</v>
      </c>
      <c r="O88" t="e">
        <f ca="1">EXP(I88+J88*NORMSINV(1-$Y$76/2))</f>
        <v>#NAME?</v>
      </c>
    </row>
    <row r="89" spans="2:46" x14ac:dyDescent="0.35">
      <c r="H89" s="20" t="str">
        <v>T x W</v>
      </c>
      <c r="I89" s="20" t="e">
        <f ca="1"/>
        <v>#NAME?</v>
      </c>
      <c r="J89" s="20" t="e">
        <f ca="1"/>
        <v>#NAME?</v>
      </c>
      <c r="K89" s="20" t="e">
        <f ca="1">(I89/J89)^2</f>
        <v>#NAME?</v>
      </c>
      <c r="L89" s="20" t="e">
        <f ca="1">CHIDIST(K89,1)</f>
        <v>#NAME?</v>
      </c>
      <c r="M89" s="20" t="e">
        <f ca="1">EXP(I89)</f>
        <v>#NAME?</v>
      </c>
      <c r="N89" s="20" t="e">
        <f ca="1">EXP(I89-J89*NORMSINV(1-$Y$76/2))</f>
        <v>#NAME?</v>
      </c>
      <c r="O89" s="20" t="e">
        <f ca="1">EXP(I89+J89*NORMSINV(1-$Y$76/2))</f>
        <v>#NAME?</v>
      </c>
    </row>
    <row r="92" spans="2:46" x14ac:dyDescent="0.35">
      <c r="B92" t="s">
        <v>51</v>
      </c>
    </row>
    <row r="94" spans="2:46" x14ac:dyDescent="0.35">
      <c r="B94" t="s">
        <v>52</v>
      </c>
      <c r="H94" t="s">
        <v>53</v>
      </c>
      <c r="Q94" t="s">
        <v>54</v>
      </c>
      <c r="T94" t="s">
        <v>55</v>
      </c>
    </row>
    <row r="96" spans="2:46" x14ac:dyDescent="0.35">
      <c r="B96" s="2" t="s">
        <v>0</v>
      </c>
      <c r="C96" s="2" t="s">
        <v>1</v>
      </c>
      <c r="D96" s="2" t="s">
        <v>49</v>
      </c>
      <c r="E96" s="2" t="s">
        <v>9</v>
      </c>
      <c r="H96" t="e">
        <f t="array" aca="1" ref="H96:O100" ca="1">LogitCoeff(B71:F82,TRUE)</f>
        <v>#NAME?</v>
      </c>
      <c r="I96" t="e">
        <f ca="1"/>
        <v>#NAME?</v>
      </c>
      <c r="J96" t="e">
        <f ca="1"/>
        <v>#NAME?</v>
      </c>
      <c r="K96" t="e">
        <f ca="1"/>
        <v>#NAME?</v>
      </c>
      <c r="L96" t="e">
        <f ca="1"/>
        <v>#NAME?</v>
      </c>
      <c r="M96" t="e">
        <f ca="1"/>
        <v>#NAME?</v>
      </c>
      <c r="N96" t="e">
        <f ca="1"/>
        <v>#NAME?</v>
      </c>
      <c r="O96" t="e">
        <f ca="1"/>
        <v>#NAME?</v>
      </c>
      <c r="Q96" t="e">
        <f t="array" aca="1" ref="Q96:R102" ca="1">LogitRSquare(B71:F82,TRUE)</f>
        <v>#NAME?</v>
      </c>
      <c r="R96" s="28" t="e">
        <f ca="1"/>
        <v>#NAME?</v>
      </c>
      <c r="T96" t="e">
        <f t="array" aca="1" ref="T96:U100" ca="1">LogitTest(B71:F82,TRUE)</f>
        <v>#NAME?</v>
      </c>
      <c r="U96" s="28" t="e">
        <f ca="1"/>
        <v>#NAME?</v>
      </c>
    </row>
    <row r="97" spans="2:21" x14ac:dyDescent="0.35">
      <c r="B97" s="3">
        <v>24</v>
      </c>
      <c r="C97" s="27">
        <v>0</v>
      </c>
      <c r="D97" s="27">
        <f>B97*C97</f>
        <v>0</v>
      </c>
      <c r="E97" s="4" t="e">
        <f ca="1">LogitPred(B97:D97,$B$71:$F$82)</f>
        <v>#NAME?</v>
      </c>
      <c r="H97" t="e">
        <f ca="1"/>
        <v>#NAME?</v>
      </c>
      <c r="I97" s="3" t="e">
        <f ca="1"/>
        <v>#NAME?</v>
      </c>
      <c r="J97" s="27" t="e">
        <f ca="1"/>
        <v>#NAME?</v>
      </c>
      <c r="K97" s="27" t="e">
        <f ca="1"/>
        <v>#NAME?</v>
      </c>
      <c r="L97" s="27" t="e">
        <f ca="1"/>
        <v>#NAME?</v>
      </c>
      <c r="M97" s="27" t="e">
        <f ca="1"/>
        <v>#NAME?</v>
      </c>
      <c r="N97" s="27" t="e">
        <f ca="1"/>
        <v>#NAME?</v>
      </c>
      <c r="O97" s="4" t="e">
        <f ca="1"/>
        <v>#NAME?</v>
      </c>
      <c r="Q97" t="e">
        <f ca="1"/>
        <v>#NAME?</v>
      </c>
      <c r="R97" s="29" t="e">
        <f ca="1"/>
        <v>#NAME?</v>
      </c>
      <c r="T97" t="e">
        <f ca="1"/>
        <v>#NAME?</v>
      </c>
      <c r="U97" s="29" t="e">
        <f ca="1"/>
        <v>#NAME?</v>
      </c>
    </row>
    <row r="98" spans="2:21" x14ac:dyDescent="0.35">
      <c r="B98" s="5">
        <v>24</v>
      </c>
      <c r="C98">
        <v>1</v>
      </c>
      <c r="D98">
        <f>B98*C98</f>
        <v>24</v>
      </c>
      <c r="E98" s="6" t="e">
        <f ca="1">LogitPred(B98:D98,$B$71:$F$82)</f>
        <v>#NAME?</v>
      </c>
      <c r="H98" t="e">
        <f ca="1"/>
        <v>#NAME?</v>
      </c>
      <c r="I98" s="5" t="e">
        <f ca="1"/>
        <v>#NAME?</v>
      </c>
      <c r="J98" t="e">
        <f ca="1"/>
        <v>#NAME?</v>
      </c>
      <c r="K98" t="e">
        <f ca="1"/>
        <v>#NAME?</v>
      </c>
      <c r="L98" t="e">
        <f ca="1"/>
        <v>#NAME?</v>
      </c>
      <c r="M98" t="e">
        <f ca="1"/>
        <v>#NAME?</v>
      </c>
      <c r="N98" t="e">
        <f ca="1"/>
        <v>#NAME?</v>
      </c>
      <c r="O98" s="6" t="e">
        <f ca="1"/>
        <v>#NAME?</v>
      </c>
      <c r="Q98" t="e">
        <f ca="1"/>
        <v>#NAME?</v>
      </c>
      <c r="R98" s="29" t="e">
        <f ca="1"/>
        <v>#NAME?</v>
      </c>
      <c r="T98" t="e">
        <f ca="1"/>
        <v>#NAME?</v>
      </c>
      <c r="U98" s="29" t="e">
        <f ca="1"/>
        <v>#NAME?</v>
      </c>
    </row>
    <row r="99" spans="2:21" x14ac:dyDescent="0.35">
      <c r="B99" s="5">
        <v>24.5</v>
      </c>
      <c r="C99">
        <v>0</v>
      </c>
      <c r="D99">
        <f>B99*C99</f>
        <v>0</v>
      </c>
      <c r="E99" s="6" t="e">
        <f ca="1">LogitPred(B99:D99,$B$71:$F$82)</f>
        <v>#NAME?</v>
      </c>
      <c r="H99" t="e">
        <f ca="1"/>
        <v>#NAME?</v>
      </c>
      <c r="I99" s="5" t="e">
        <f ca="1"/>
        <v>#NAME?</v>
      </c>
      <c r="J99" t="e">
        <f ca="1"/>
        <v>#NAME?</v>
      </c>
      <c r="K99" t="e">
        <f ca="1"/>
        <v>#NAME?</v>
      </c>
      <c r="L99" t="e">
        <f ca="1"/>
        <v>#NAME?</v>
      </c>
      <c r="M99" t="e">
        <f ca="1"/>
        <v>#NAME?</v>
      </c>
      <c r="N99" t="e">
        <f ca="1"/>
        <v>#NAME?</v>
      </c>
      <c r="O99" s="6" t="e">
        <f ca="1"/>
        <v>#NAME?</v>
      </c>
      <c r="Q99" t="e">
        <f ca="1"/>
        <v>#NAME?</v>
      </c>
      <c r="R99" s="29" t="e">
        <f ca="1"/>
        <v>#NAME?</v>
      </c>
      <c r="T99" t="e">
        <f ca="1"/>
        <v>#NAME?</v>
      </c>
      <c r="U99" s="29" t="e">
        <f ca="1"/>
        <v>#NAME?</v>
      </c>
    </row>
    <row r="100" spans="2:21" x14ac:dyDescent="0.35">
      <c r="B100" s="25">
        <v>24.5</v>
      </c>
      <c r="C100" s="20">
        <v>1</v>
      </c>
      <c r="D100" s="20">
        <f>B100*C100</f>
        <v>24.5</v>
      </c>
      <c r="E100" s="26" t="e">
        <f ca="1">LogitPred(B100:D100,$B$71:$F$82)</f>
        <v>#NAME?</v>
      </c>
      <c r="H100" t="e">
        <f ca="1"/>
        <v>#NAME?</v>
      </c>
      <c r="I100" s="25" t="e">
        <f ca="1"/>
        <v>#NAME?</v>
      </c>
      <c r="J100" s="20" t="e">
        <f ca="1"/>
        <v>#NAME?</v>
      </c>
      <c r="K100" s="20" t="e">
        <f ca="1"/>
        <v>#NAME?</v>
      </c>
      <c r="L100" s="20" t="e">
        <f ca="1"/>
        <v>#NAME?</v>
      </c>
      <c r="M100" s="20" t="e">
        <f ca="1"/>
        <v>#NAME?</v>
      </c>
      <c r="N100" s="20" t="e">
        <f ca="1"/>
        <v>#NAME?</v>
      </c>
      <c r="O100" s="26" t="e">
        <f ca="1"/>
        <v>#NAME?</v>
      </c>
      <c r="Q100" t="e">
        <f ca="1"/>
        <v>#NAME?</v>
      </c>
      <c r="R100" s="29" t="e">
        <f ca="1"/>
        <v>#NAME?</v>
      </c>
      <c r="T100" t="e">
        <f ca="1"/>
        <v>#NAME?</v>
      </c>
      <c r="U100" s="30" t="e">
        <f ca="1"/>
        <v>#NAME?</v>
      </c>
    </row>
    <row r="101" spans="2:21" x14ac:dyDescent="0.35">
      <c r="Q101" t="e">
        <f ca="1"/>
        <v>#NAME?</v>
      </c>
      <c r="R101" s="29" t="e">
        <f ca="1"/>
        <v>#NAME?</v>
      </c>
    </row>
    <row r="102" spans="2:21" x14ac:dyDescent="0.35">
      <c r="Q102" t="e">
        <f ca="1"/>
        <v>#NAME?</v>
      </c>
      <c r="R102" s="30" t="e">
        <f ca="1"/>
        <v>#NAME?</v>
      </c>
    </row>
    <row r="103" spans="2:21" x14ac:dyDescent="0.35">
      <c r="B103" t="s">
        <v>56</v>
      </c>
    </row>
    <row r="105" spans="2:21" x14ac:dyDescent="0.35">
      <c r="B105" s="2" t="e">
        <f t="array" aca="1" ref="B105:F117" ca="1">LogitSelect(A3:D15,"1,2,1*2",TRUE)</f>
        <v>#NAME?</v>
      </c>
      <c r="C105" s="2" t="e">
        <f ca="1"/>
        <v>#NAME?</v>
      </c>
      <c r="D105" s="2" t="e">
        <f ca="1"/>
        <v>#NAME?</v>
      </c>
      <c r="E105" s="2" t="e">
        <f ca="1"/>
        <v>#NAME?</v>
      </c>
      <c r="F105" s="2" t="e">
        <f ca="1"/>
        <v>#NAME?</v>
      </c>
    </row>
    <row r="106" spans="2:21" x14ac:dyDescent="0.35">
      <c r="B106" s="3" t="e">
        <f ca="1"/>
        <v>#NAME?</v>
      </c>
      <c r="C106" s="27" t="e">
        <f ca="1"/>
        <v>#NAME?</v>
      </c>
      <c r="D106" s="27" t="e">
        <f ca="1"/>
        <v>#NAME?</v>
      </c>
      <c r="E106" s="3" t="e">
        <f ca="1"/>
        <v>#NAME?</v>
      </c>
      <c r="F106" s="4" t="e">
        <f ca="1"/>
        <v>#NAME?</v>
      </c>
    </row>
    <row r="107" spans="2:21" x14ac:dyDescent="0.35">
      <c r="B107" s="5" t="e">
        <f ca="1"/>
        <v>#NAME?</v>
      </c>
      <c r="C107" t="e">
        <f ca="1"/>
        <v>#NAME?</v>
      </c>
      <c r="D107" t="e">
        <f ca="1"/>
        <v>#NAME?</v>
      </c>
      <c r="E107" s="5" t="e">
        <f ca="1"/>
        <v>#NAME?</v>
      </c>
      <c r="F107" s="6" t="e">
        <f ca="1"/>
        <v>#NAME?</v>
      </c>
    </row>
    <row r="108" spans="2:21" x14ac:dyDescent="0.35">
      <c r="B108" s="5" t="e">
        <f ca="1"/>
        <v>#NAME?</v>
      </c>
      <c r="C108" t="e">
        <f ca="1"/>
        <v>#NAME?</v>
      </c>
      <c r="D108" t="e">
        <f ca="1"/>
        <v>#NAME?</v>
      </c>
      <c r="E108" s="5" t="e">
        <f ca="1"/>
        <v>#NAME?</v>
      </c>
      <c r="F108" s="6" t="e">
        <f ca="1"/>
        <v>#NAME?</v>
      </c>
    </row>
    <row r="109" spans="2:21" x14ac:dyDescent="0.35">
      <c r="B109" s="5" t="e">
        <f ca="1"/>
        <v>#NAME?</v>
      </c>
      <c r="C109" t="e">
        <f ca="1"/>
        <v>#NAME?</v>
      </c>
      <c r="D109" t="e">
        <f ca="1"/>
        <v>#NAME?</v>
      </c>
      <c r="E109" s="5" t="e">
        <f ca="1"/>
        <v>#NAME?</v>
      </c>
      <c r="F109" s="6" t="e">
        <f ca="1"/>
        <v>#NAME?</v>
      </c>
    </row>
    <row r="110" spans="2:21" x14ac:dyDescent="0.35">
      <c r="B110" s="5" t="e">
        <f ca="1"/>
        <v>#NAME?</v>
      </c>
      <c r="C110" t="e">
        <f ca="1"/>
        <v>#NAME?</v>
      </c>
      <c r="D110" t="e">
        <f ca="1"/>
        <v>#NAME?</v>
      </c>
      <c r="E110" s="5" t="e">
        <f ca="1"/>
        <v>#NAME?</v>
      </c>
      <c r="F110" s="6" t="e">
        <f ca="1"/>
        <v>#NAME?</v>
      </c>
    </row>
    <row r="111" spans="2:21" x14ac:dyDescent="0.35">
      <c r="B111" s="5" t="e">
        <f ca="1"/>
        <v>#NAME?</v>
      </c>
      <c r="C111" t="e">
        <f ca="1"/>
        <v>#NAME?</v>
      </c>
      <c r="D111" t="e">
        <f ca="1"/>
        <v>#NAME?</v>
      </c>
      <c r="E111" s="5" t="e">
        <f ca="1"/>
        <v>#NAME?</v>
      </c>
      <c r="F111" s="6" t="e">
        <f ca="1"/>
        <v>#NAME?</v>
      </c>
    </row>
    <row r="112" spans="2:21" x14ac:dyDescent="0.35">
      <c r="B112" s="5" t="e">
        <f ca="1"/>
        <v>#NAME?</v>
      </c>
      <c r="C112" t="e">
        <f ca="1"/>
        <v>#NAME?</v>
      </c>
      <c r="D112" t="e">
        <f ca="1"/>
        <v>#NAME?</v>
      </c>
      <c r="E112" s="5" t="e">
        <f ca="1"/>
        <v>#NAME?</v>
      </c>
      <c r="F112" s="6" t="e">
        <f ca="1"/>
        <v>#NAME?</v>
      </c>
    </row>
    <row r="113" spans="2:6" x14ac:dyDescent="0.35">
      <c r="B113" s="5" t="e">
        <f ca="1"/>
        <v>#NAME?</v>
      </c>
      <c r="C113" t="e">
        <f ca="1"/>
        <v>#NAME?</v>
      </c>
      <c r="D113" t="e">
        <f ca="1"/>
        <v>#NAME?</v>
      </c>
      <c r="E113" s="5" t="e">
        <f ca="1"/>
        <v>#NAME?</v>
      </c>
      <c r="F113" s="6" t="e">
        <f ca="1"/>
        <v>#NAME?</v>
      </c>
    </row>
    <row r="114" spans="2:6" x14ac:dyDescent="0.35">
      <c r="B114" s="5" t="e">
        <f ca="1"/>
        <v>#NAME?</v>
      </c>
      <c r="C114" t="e">
        <f ca="1"/>
        <v>#NAME?</v>
      </c>
      <c r="D114" t="e">
        <f ca="1"/>
        <v>#NAME?</v>
      </c>
      <c r="E114" s="5" t="e">
        <f ca="1"/>
        <v>#NAME?</v>
      </c>
      <c r="F114" s="6" t="e">
        <f ca="1"/>
        <v>#NAME?</v>
      </c>
    </row>
    <row r="115" spans="2:6" x14ac:dyDescent="0.35">
      <c r="B115" s="5" t="e">
        <f ca="1"/>
        <v>#NAME?</v>
      </c>
      <c r="C115" t="e">
        <f ca="1"/>
        <v>#NAME?</v>
      </c>
      <c r="D115" t="e">
        <f ca="1"/>
        <v>#NAME?</v>
      </c>
      <c r="E115" s="5" t="e">
        <f ca="1"/>
        <v>#NAME?</v>
      </c>
      <c r="F115" s="6" t="e">
        <f ca="1"/>
        <v>#NAME?</v>
      </c>
    </row>
    <row r="116" spans="2:6" x14ac:dyDescent="0.35">
      <c r="B116" s="5" t="e">
        <f ca="1"/>
        <v>#NAME?</v>
      </c>
      <c r="C116" t="e">
        <f ca="1"/>
        <v>#NAME?</v>
      </c>
      <c r="D116" t="e">
        <f ca="1"/>
        <v>#NAME?</v>
      </c>
      <c r="E116" s="5" t="e">
        <f ca="1"/>
        <v>#NAME?</v>
      </c>
      <c r="F116" s="6" t="e">
        <f ca="1"/>
        <v>#NAME?</v>
      </c>
    </row>
    <row r="117" spans="2:6" x14ac:dyDescent="0.35">
      <c r="B117" s="25" t="e">
        <f ca="1"/>
        <v>#NAME?</v>
      </c>
      <c r="C117" s="20" t="e">
        <f ca="1"/>
        <v>#NAME?</v>
      </c>
      <c r="D117" s="20" t="e">
        <f ca="1"/>
        <v>#NAME?</v>
      </c>
      <c r="E117" s="25" t="e">
        <f ca="1"/>
        <v>#NAME?</v>
      </c>
      <c r="F117" s="26" t="e">
        <f ca="1"/>
        <v>#NAME?</v>
      </c>
    </row>
    <row r="118" spans="2:6" x14ac:dyDescent="0.35">
      <c r="E118" t="e">
        <f ca="1">SUM(E106:E117)</f>
        <v>#NAME?</v>
      </c>
      <c r="F118" t="e">
        <f ca="1">SUM(F106:F117)</f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2023-03-29T18:15:46Z</dcterms:created>
  <dcterms:modified xsi:type="dcterms:W3CDTF">2023-03-29T18:22:31Z</dcterms:modified>
</cp:coreProperties>
</file>