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2C3C411A-AAFB-45C7-9E7C-D148FC0C76CD}" xr6:coauthVersionLast="47" xr6:coauthVersionMax="47" xr10:uidLastSave="{00000000-0000-0000-0000-000000000000}"/>
  <bookViews>
    <workbookView xWindow="-110" yWindow="-110" windowWidth="19420" windowHeight="10300" xr2:uid="{FBD9DB04-DA40-47DA-9E91-0BFD070D2EBC}"/>
  </bookViews>
  <sheets>
    <sheet name="Title" sheetId="2" r:id="rId1"/>
    <sheet name="Demean 2" sheetId="1" r:id="rId2"/>
  </sheets>
  <externalReferences>
    <externalReference r:id="rId3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1" l="1" a="1"/>
  <c r="Q19" i="1" s="1"/>
  <c r="N19" i="1"/>
  <c r="BB18" i="1"/>
  <c r="AO18" i="1"/>
  <c r="AF18" i="1"/>
  <c r="N18" i="1"/>
  <c r="BB17" i="1"/>
  <c r="AV17" i="1" a="1"/>
  <c r="AW18" i="1" s="1"/>
  <c r="AO17" i="1"/>
  <c r="AI18" i="1"/>
  <c r="AI17" i="1"/>
  <c r="AI17" i="1" a="1"/>
  <c r="AJ17" i="1" s="1"/>
  <c r="AF17" i="1"/>
  <c r="H17" i="1" a="1"/>
  <c r="I19" i="1" s="1"/>
  <c r="AQ1" i="1" a="1"/>
  <c r="AQ1" i="1" s="1"/>
  <c r="V16" i="1"/>
  <c r="W13" i="1"/>
  <c r="U11" i="1"/>
  <c r="V8" i="1"/>
  <c r="W5" i="1"/>
  <c r="U3" i="1"/>
  <c r="U1" i="1" a="1"/>
  <c r="U16" i="1" s="1"/>
  <c r="G19" i="1"/>
  <c r="G18" i="1"/>
  <c r="G18" i="1" a="1"/>
  <c r="S17" i="1"/>
  <c r="R17" i="1"/>
  <c r="Q17" i="1"/>
  <c r="P17" i="1"/>
  <c r="S16" i="1"/>
  <c r="R16" i="1"/>
  <c r="Q16" i="1"/>
  <c r="P16" i="1"/>
  <c r="S15" i="1"/>
  <c r="R15" i="1"/>
  <c r="Q15" i="1"/>
  <c r="P15" i="1"/>
  <c r="S14" i="1"/>
  <c r="R14" i="1"/>
  <c r="Q14" i="1"/>
  <c r="P14" i="1"/>
  <c r="I14" i="1"/>
  <c r="S13" i="1"/>
  <c r="R13" i="1"/>
  <c r="Q13" i="1"/>
  <c r="P13" i="1"/>
  <c r="S12" i="1"/>
  <c r="R12" i="1"/>
  <c r="Q12" i="1"/>
  <c r="P12" i="1"/>
  <c r="H12" i="1"/>
  <c r="S11" i="1"/>
  <c r="R11" i="1"/>
  <c r="Q11" i="1"/>
  <c r="P11" i="1"/>
  <c r="S10" i="1"/>
  <c r="R10" i="1"/>
  <c r="Q10" i="1"/>
  <c r="P10" i="1"/>
  <c r="S9" i="1"/>
  <c r="R9" i="1"/>
  <c r="Q9" i="1"/>
  <c r="P9" i="1"/>
  <c r="S8" i="1"/>
  <c r="R8" i="1"/>
  <c r="Q8" i="1"/>
  <c r="P8" i="1"/>
  <c r="H8" i="1"/>
  <c r="S7" i="1"/>
  <c r="R7" i="1"/>
  <c r="Q7" i="1"/>
  <c r="P7" i="1"/>
  <c r="S6" i="1"/>
  <c r="R6" i="1"/>
  <c r="Q6" i="1"/>
  <c r="P6" i="1"/>
  <c r="S5" i="1"/>
  <c r="R5" i="1"/>
  <c r="Q5" i="1"/>
  <c r="P5" i="1"/>
  <c r="S4" i="1"/>
  <c r="R4" i="1"/>
  <c r="Q4" i="1"/>
  <c r="P4" i="1"/>
  <c r="S3" i="1"/>
  <c r="R3" i="1"/>
  <c r="Q3" i="1"/>
  <c r="P3" i="1"/>
  <c r="S2" i="1"/>
  <c r="R2" i="1"/>
  <c r="Q2" i="1"/>
  <c r="P2" i="1"/>
  <c r="B2" i="1"/>
  <c r="V3" i="1" l="1"/>
  <c r="U6" i="1"/>
  <c r="W8" i="1"/>
  <c r="V11" i="1"/>
  <c r="U14" i="1"/>
  <c r="W16" i="1"/>
  <c r="H17" i="1"/>
  <c r="I12" i="1" s="1"/>
  <c r="AJ18" i="1"/>
  <c r="U1" i="1"/>
  <c r="W3" i="1"/>
  <c r="V6" i="1"/>
  <c r="U9" i="1"/>
  <c r="W11" i="1"/>
  <c r="V14" i="1"/>
  <c r="U17" i="1"/>
  <c r="I17" i="1"/>
  <c r="V1" i="1"/>
  <c r="U4" i="1"/>
  <c r="W6" i="1"/>
  <c r="V9" i="1"/>
  <c r="U12" i="1"/>
  <c r="W14" i="1"/>
  <c r="V17" i="1"/>
  <c r="H18" i="1"/>
  <c r="M18" i="1" s="1"/>
  <c r="W1" i="1"/>
  <c r="V4" i="1"/>
  <c r="U7" i="1"/>
  <c r="W9" i="1"/>
  <c r="V12" i="1"/>
  <c r="U15" i="1"/>
  <c r="W17" i="1"/>
  <c r="I18" i="1"/>
  <c r="AV17" i="1"/>
  <c r="U2" i="1"/>
  <c r="W4" i="1"/>
  <c r="V7" i="1"/>
  <c r="U10" i="1"/>
  <c r="W12" i="1"/>
  <c r="V15" i="1"/>
  <c r="H19" i="1"/>
  <c r="AW17" i="1"/>
  <c r="V2" i="1"/>
  <c r="U5" i="1"/>
  <c r="W7" i="1"/>
  <c r="V10" i="1"/>
  <c r="U13" i="1"/>
  <c r="W15" i="1"/>
  <c r="AV18" i="1"/>
  <c r="AX18" i="1" s="1"/>
  <c r="AY18" i="1" s="1"/>
  <c r="W2" i="1"/>
  <c r="V5" i="1"/>
  <c r="U8" i="1"/>
  <c r="W10" i="1"/>
  <c r="V13" i="1"/>
  <c r="AK17" i="1"/>
  <c r="I13" i="1"/>
  <c r="K4" i="1" s="1"/>
  <c r="K5" i="1" s="1"/>
  <c r="AK18" i="1"/>
  <c r="AX17" i="1"/>
  <c r="AY17" i="1" s="1"/>
  <c r="AW14" i="1"/>
  <c r="AW12" i="1"/>
  <c r="AV8" i="1"/>
  <c r="AV12" i="1"/>
  <c r="AU17" i="1" a="1"/>
  <c r="H14" i="1"/>
  <c r="H13" i="1" s="1"/>
  <c r="AW13" i="1" l="1"/>
  <c r="K6" i="1"/>
  <c r="L18" i="1"/>
  <c r="J12" i="1"/>
  <c r="H5" i="1"/>
  <c r="J17" i="1"/>
  <c r="K17" i="1" s="1"/>
  <c r="M17" i="1"/>
  <c r="J18" i="1"/>
  <c r="K18" i="1" s="1"/>
  <c r="Z12" i="1"/>
  <c r="AJ12" i="1"/>
  <c r="AI12" i="1"/>
  <c r="L17" i="1"/>
  <c r="AU17" i="1"/>
  <c r="AU18" i="1"/>
  <c r="J13" i="1"/>
  <c r="Y17" i="1" a="1"/>
  <c r="AH17" i="1" a="1"/>
  <c r="AA14" i="1"/>
  <c r="AI8" i="1"/>
  <c r="Z8" i="1"/>
  <c r="AJ14" i="1"/>
  <c r="AY6" i="1"/>
  <c r="AY4" i="1"/>
  <c r="AY5" i="1" s="1"/>
  <c r="AV14" i="1"/>
  <c r="AV13" i="1" s="1"/>
  <c r="M19" i="1"/>
  <c r="L19" i="1"/>
  <c r="J19" i="1"/>
  <c r="K19" i="1" s="1"/>
  <c r="AX12" i="1"/>
  <c r="AV5" i="1"/>
  <c r="AJ13" i="1" l="1"/>
  <c r="AL6" i="1" s="1"/>
  <c r="H6" i="1"/>
  <c r="H4" i="1"/>
  <c r="AI14" i="1"/>
  <c r="AI13" i="1" s="1"/>
  <c r="Z14" i="1"/>
  <c r="Z13" i="1" s="1"/>
  <c r="AE15" i="1" s="1"/>
  <c r="Z17" i="1" s="1" a="1"/>
  <c r="AH18" i="1"/>
  <c r="AH17" i="1"/>
  <c r="AZ18" i="1"/>
  <c r="BA18" i="1"/>
  <c r="BA17" i="1"/>
  <c r="AZ17" i="1"/>
  <c r="AK12" i="1"/>
  <c r="AI5" i="1"/>
  <c r="Y18" i="1"/>
  <c r="Y17" i="1"/>
  <c r="AV6" i="1"/>
  <c r="AV4" i="1"/>
  <c r="H7" i="1"/>
  <c r="K12" i="1"/>
  <c r="L12" i="1" s="1"/>
  <c r="M12" i="1" s="1"/>
  <c r="AX13" i="1"/>
  <c r="AV7" i="1" s="1"/>
  <c r="AA18" i="1" l="1"/>
  <c r="Z17" i="1"/>
  <c r="Z18" i="1"/>
  <c r="AA17" i="1"/>
  <c r="AK13" i="1"/>
  <c r="AI7" i="1" s="1"/>
  <c r="AL4" i="1"/>
  <c r="AL5" i="1" s="1"/>
  <c r="AY12" i="1"/>
  <c r="AZ12" i="1" s="1"/>
  <c r="BA12" i="1" s="1"/>
  <c r="AI6" i="1"/>
  <c r="AI4" i="1"/>
  <c r="AM18" i="1"/>
  <c r="AM17" i="1"/>
  <c r="AN17" i="1"/>
  <c r="AN18" i="1"/>
  <c r="AL18" i="1"/>
  <c r="AL17" i="1"/>
  <c r="AL12" i="1" l="1"/>
  <c r="AM12" i="1" s="1"/>
  <c r="AN12" i="1" s="1"/>
  <c r="AE17" i="1"/>
  <c r="AD17" i="1"/>
  <c r="AB17" i="1"/>
  <c r="AC17" i="1" s="1"/>
  <c r="AA12" i="1"/>
  <c r="AE18" i="1"/>
  <c r="AD18" i="1"/>
  <c r="AB18" i="1"/>
  <c r="AC18" i="1" s="1"/>
  <c r="Z5" i="1" l="1"/>
  <c r="AB12" i="1"/>
  <c r="AA13" i="1"/>
  <c r="Z6" i="1" l="1"/>
  <c r="Z4" i="1"/>
  <c r="AB13" i="1"/>
  <c r="Z7" i="1" s="1"/>
  <c r="AC6" i="1"/>
  <c r="AC4" i="1"/>
  <c r="AC5" i="1" s="1"/>
  <c r="AC12" i="1" l="1"/>
  <c r="AD12" i="1" s="1"/>
  <c r="AE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<sst xmlns="http://schemas.openxmlformats.org/spreadsheetml/2006/main" count="128" uniqueCount="41">
  <si>
    <t>firm</t>
  </si>
  <si>
    <t>year</t>
  </si>
  <si>
    <t>lcapital</t>
  </si>
  <si>
    <t>llabor</t>
  </si>
  <si>
    <t>lsales</t>
  </si>
  <si>
    <t>Regression Analysis</t>
  </si>
  <si>
    <t>Regression (FEM: demeaned data)</t>
  </si>
  <si>
    <t>OVERALL FIT</t>
  </si>
  <si>
    <t>Multiple R</t>
  </si>
  <si>
    <t>AIC</t>
  </si>
  <si>
    <t>R Square</t>
  </si>
  <si>
    <t>AICc</t>
  </si>
  <si>
    <t>Adjusted R Square</t>
  </si>
  <si>
    <t>SBC</t>
  </si>
  <si>
    <t>BSC</t>
  </si>
  <si>
    <t>Standard Error</t>
  </si>
  <si>
    <t>Observations</t>
  </si>
  <si>
    <t>Units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</si>
  <si>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</si>
  <si>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</si>
  <si>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</si>
  <si>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</si>
  <si>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</si>
  <si>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</si>
  <si>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</si>
  <si>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</si>
  <si>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</si>
  <si>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</si>
  <si>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</si>
  <si>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correction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</si>
  <si>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</si>
  <si>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</si>
  <si>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</si>
  <si>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</si>
  <si>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</si>
  <si>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</si>
  <si>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</si>
  <si>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</si>
  <si>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</si>
  <si>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2013 - 2023 Charles Zaiontz</t>
  </si>
  <si>
    <t>Demeaning Models over Two Time Periods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</si>
</sst>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0" fillId="0" borderId="1" xfId="0" applyNumberFormat="1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Time%20Series%20Examples%205%20March%202022.xlsx" TargetMode="External"/><Relationship Id="rId1" Type="http://schemas.openxmlformats.org/officeDocument/2006/relationships/externalLinkPath" Target="/Users/user/Documents/A%20Real%20Statistics%202020/Examples/Real%20Statistics%20Time%20Series%20Examples%205%20March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Error"/>
      <sheetName val="DM"/>
      <sheetName val="PT"/>
      <sheetName val="Moving"/>
      <sheetName val="Moving 1"/>
      <sheetName val="Moving 1a"/>
      <sheetName val="Weighted"/>
      <sheetName val="Weighted 2"/>
      <sheetName val="Exp"/>
      <sheetName val="Exp 1"/>
      <sheetName val="Exp 1a"/>
      <sheetName val="Exp 2"/>
      <sheetName val="Exp 3"/>
      <sheetName val="Holt"/>
      <sheetName val="Holt 2"/>
      <sheetName val="Holt 3"/>
      <sheetName val="Holt 4"/>
      <sheetName val="Holt 5"/>
      <sheetName val="Holt-Winter"/>
      <sheetName val="Holt-Winter 1"/>
      <sheetName val="Holt-Winter 2"/>
      <sheetName val="Holt-Winter 3"/>
      <sheetName val="Holt-Winters 4"/>
      <sheetName val="Holt-Winters 4a"/>
      <sheetName val="Holt-Winters 5"/>
      <sheetName val="Holt-Winters 6"/>
      <sheetName val="Stationary"/>
      <sheetName val="ACF 0"/>
      <sheetName val="ACF"/>
      <sheetName val="PACF 1"/>
      <sheetName val="Correlogram"/>
      <sheetName val="WN 1"/>
      <sheetName val="RW 1"/>
      <sheetName val="RW 1a"/>
      <sheetName val="DT 1"/>
      <sheetName val="DT 1a"/>
      <sheetName val="Test 1"/>
      <sheetName val="Test 2"/>
      <sheetName val="DF 0"/>
      <sheetName val="DF 1"/>
      <sheetName val="DF 2"/>
      <sheetName val="ADF"/>
      <sheetName val="PP KPSS"/>
      <sheetName val="Missing 1"/>
      <sheetName val="Missing 2"/>
      <sheetName val="Missing 3"/>
      <sheetName val="Missing 4"/>
      <sheetName val="AR 1"/>
      <sheetName val="AR 1a"/>
      <sheetName val="AR 1b"/>
      <sheetName val="AR 1c"/>
      <sheetName val="AR 1d"/>
      <sheetName val="AR 2"/>
      <sheetName val="AR 2a"/>
      <sheetName val="AR 2b"/>
      <sheetName val="AR 2c"/>
      <sheetName val="AR 2d"/>
      <sheetName val="AR 3"/>
      <sheetName val="AR 4"/>
      <sheetName val="MA"/>
      <sheetName val="MA 1"/>
      <sheetName val="MA 2"/>
      <sheetName val="MA 3"/>
      <sheetName val="MA 4"/>
      <sheetName val="MA 5"/>
      <sheetName val="MA 6"/>
      <sheetName val="MA 7"/>
      <sheetName val="MA 8"/>
      <sheetName val="ARMA 1.1"/>
      <sheetName val="ARMA 1.1a"/>
      <sheetName val="ARMA 1.1b"/>
      <sheetName val="ARMA 1.1c"/>
      <sheetName val="ARMA 1.1d"/>
      <sheetName val="ARMA 1.1dd"/>
      <sheetName val="ARMA 1.1e"/>
      <sheetName val="ARMA 1.1ee"/>
      <sheetName val="ARMA 1.1f"/>
      <sheetName val="ARMA 2.1"/>
      <sheetName val="ARMA 2.2"/>
      <sheetName val="Diff"/>
      <sheetName val="ARIMA 1"/>
      <sheetName val="ARIMA 1a"/>
      <sheetName val="ARIMA 2"/>
      <sheetName val="ARIMA 2a"/>
      <sheetName val="ARIMA 3"/>
      <sheetName val="ARIMA 3a"/>
      <sheetName val="SARIMA"/>
      <sheetName val="SARIMA 1"/>
      <sheetName val="MK"/>
      <sheetName val="Sen"/>
      <sheetName val="MK Tool"/>
      <sheetName val="MK + Sen"/>
      <sheetName val="Granger 1"/>
      <sheetName val="Granger 2"/>
      <sheetName val="Granger 3"/>
      <sheetName val="Granger 4"/>
      <sheetName val="Engle"/>
      <sheetName val="Cross"/>
      <sheetName val="ARIMAX"/>
      <sheetName val="ARIMAX 1"/>
      <sheetName val="Crime"/>
      <sheetName val="Diff 2"/>
      <sheetName val="Demean 2"/>
      <sheetName val="Diff 3"/>
      <sheetName val="Demean 3"/>
      <sheetName val="LSDV"/>
      <sheetName val="REM"/>
      <sheetName val="Markov"/>
      <sheetName val="Markov 1"/>
      <sheetName val="ADF Table"/>
      <sheetName val="EG Table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D670C-3811-488C-ACEB-8AFE871B6A2B}">
  <sheetPr codeName="Sheet1"/>
  <dimension ref="A1:B6"/>
  <sheetViews>
    <sheetView tabSelected="1" workbookViewId="0"/>
  </sheetViews>
  <sheetFormatPr defaultRowHeight="14.5" x14ac:dyDescent="0.35"/>
  <cols>
    <col min="2" max="2" width="9.54296875" bestFit="1" customWidth="1"/>
  </cols>
  <sheetData>
    <row r="1" spans="1:2" x14ac:dyDescent="0.35">
      <c r="A1" t="s">
        <v>37</v>
      </c>
    </row>
    <row r="2" spans="1:2" x14ac:dyDescent="0.35">
      <c r="A2" t="s">
        <v>40</v>
      </c>
    </row>
    <row r="4" spans="1:2" x14ac:dyDescent="0.35">
      <c r="A4" t="s">
        <v>38</v>
      </c>
      <c r="B4" s="11">
        <v>45021</v>
      </c>
    </row>
    <row r="6" spans="1:2" x14ac:dyDescent="0.35">
      <c r="A6" s="12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8AB42-CB78-4E94-86FC-A1FC389650B5}">
  <sheetPr codeName="Sheet36"/>
  <dimension ref="A1:BB27"/>
  <sheetViews>
    <sheetView workbookViewId="0"/>
  </sheetViews>
  <sheetFormatPr defaultRowHeight="14.5" x14ac:dyDescent="0.35"/>
  <cols>
    <col min="25" max="25" width="17" customWidth="1"/>
    <col min="34" max="34" width="16.7265625" customWidth="1"/>
    <col min="47" max="47" width="15.90625" customWidth="1"/>
  </cols>
  <sheetData>
    <row r="1" spans="1:54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">
        <v>5</v>
      </c>
      <c r="P1" s="2" t="s">
        <v>0</v>
      </c>
      <c r="Q1" s="1" t="s">
        <v>2</v>
      </c>
      <c r="R1" s="1" t="s">
        <v>3</v>
      </c>
      <c r="S1" s="1" t="s">
        <v>4</v>
      </c>
      <c r="T1" s="3"/>
      <c r="U1" s="1" t="e">
        <f t="array" aca="1" ref="U1:W17" ca="1">PANEL_DEMEAN(C1:E17,2,TRUE)</f>
        <v>#NAME?</v>
      </c>
      <c r="V1" s="1" t="e">
        <f ca="1"/>
        <v>#NAME?</v>
      </c>
      <c r="W1" s="1" t="e">
        <f ca="1"/>
        <v>#NAME?</v>
      </c>
      <c r="Y1" t="s">
        <v>6</v>
      </c>
      <c r="AH1" t="s">
        <v>5</v>
      </c>
      <c r="AQ1" s="1" t="e" cm="1">
        <f t="array" aca="1" ref="AQ1" ca="1">QSORTRows(U1:W17,1,,TRUE)</f>
        <v>#NAME?</v>
      </c>
      <c r="AR1" s="1"/>
      <c r="AS1" s="1"/>
      <c r="AU1" t="s">
        <v>5</v>
      </c>
    </row>
    <row r="2" spans="1:54" x14ac:dyDescent="0.35">
      <c r="A2">
        <v>1</v>
      </c>
      <c r="B2">
        <f>2010</f>
        <v>2010</v>
      </c>
      <c r="C2" s="4">
        <v>8.9305000000000003</v>
      </c>
      <c r="D2" s="4">
        <v>3.4831300000000001</v>
      </c>
      <c r="E2" s="4">
        <v>9.7047600000000003</v>
      </c>
      <c r="P2">
        <f>IF(B2=2010,A2,"")</f>
        <v>1</v>
      </c>
      <c r="Q2">
        <f>IF($B2=2010,AVERAGE(C2:C3),"")</f>
        <v>8.9727999999999994</v>
      </c>
      <c r="R2">
        <f t="shared" ref="R2:S17" si="0">IF($B2=2010,AVERAGE(D2:D3),"")</f>
        <v>3.6591</v>
      </c>
      <c r="S2">
        <f t="shared" si="0"/>
        <v>9.7739550000000008</v>
      </c>
      <c r="U2" t="e">
        <f ca="1"/>
        <v>#NAME?</v>
      </c>
      <c r="V2" t="e">
        <f ca="1"/>
        <v>#NAME?</v>
      </c>
      <c r="W2" t="e">
        <f ca="1"/>
        <v>#NAME?</v>
      </c>
    </row>
    <row r="3" spans="1:54" ht="15" thickBot="1" x14ac:dyDescent="0.4">
      <c r="A3">
        <v>1</v>
      </c>
      <c r="B3">
        <v>2012</v>
      </c>
      <c r="C3" s="4">
        <v>9.0151000000000003</v>
      </c>
      <c r="D3" s="4">
        <v>3.83507</v>
      </c>
      <c r="E3" s="4">
        <v>9.8431499999999996</v>
      </c>
      <c r="G3" s="5" t="s">
        <v>7</v>
      </c>
      <c r="H3" s="5"/>
      <c r="J3" s="5"/>
      <c r="K3" s="5"/>
      <c r="P3" t="str">
        <f t="shared" ref="P3:P17" si="1">IF(B3=2010,A3,"")</f>
        <v/>
      </c>
      <c r="Q3" t="str">
        <f t="shared" ref="Q3:Q17" si="2">IF($B3=2010,AVERAGE(C3:C4),"")</f>
        <v/>
      </c>
      <c r="R3" t="str">
        <f t="shared" si="0"/>
        <v/>
      </c>
      <c r="S3" t="str">
        <f t="shared" si="0"/>
        <v/>
      </c>
      <c r="U3" t="e">
        <f ca="1"/>
        <v>#NAME?</v>
      </c>
      <c r="V3" t="e">
        <f ca="1"/>
        <v>#NAME?</v>
      </c>
      <c r="W3" t="e">
        <f ca="1"/>
        <v>#NAME?</v>
      </c>
      <c r="Y3" s="5" t="s">
        <v>7</v>
      </c>
      <c r="Z3" s="5"/>
      <c r="AB3" s="5"/>
      <c r="AC3" s="5"/>
      <c r="AH3" s="5" t="s">
        <v>7</v>
      </c>
      <c r="AI3" s="5"/>
      <c r="AK3" s="5"/>
      <c r="AL3" s="5"/>
      <c r="AU3" s="5" t="s">
        <v>7</v>
      </c>
      <c r="AV3" s="5"/>
      <c r="AX3" s="5"/>
      <c r="AY3" s="5"/>
    </row>
    <row r="4" spans="1:54" ht="15" thickTop="1" x14ac:dyDescent="0.35">
      <c r="A4">
        <v>2</v>
      </c>
      <c r="B4">
        <v>2010</v>
      </c>
      <c r="C4" s="4">
        <v>7.2570899999999998</v>
      </c>
      <c r="D4" s="4">
        <v>4.43757</v>
      </c>
      <c r="E4" s="4">
        <v>8.5477600000000002</v>
      </c>
      <c r="G4" t="s">
        <v>8</v>
      </c>
      <c r="H4" t="e">
        <f ca="1">SQRT(H5)</f>
        <v>#NAME?</v>
      </c>
      <c r="J4" t="s">
        <v>9</v>
      </c>
      <c r="K4" t="e">
        <f ca="1">H8*LN(I13/H8)+2*(H12+1)</f>
        <v>#NAME?</v>
      </c>
      <c r="P4">
        <f t="shared" si="1"/>
        <v>2</v>
      </c>
      <c r="Q4">
        <f t="shared" si="2"/>
        <v>8.2844249999999988</v>
      </c>
      <c r="R4">
        <f t="shared" si="0"/>
        <v>4.415565</v>
      </c>
      <c r="S4">
        <f t="shared" si="0"/>
        <v>8.1726749999999999</v>
      </c>
      <c r="U4" t="e">
        <f ca="1"/>
        <v>#NAME?</v>
      </c>
      <c r="V4" t="e">
        <f ca="1"/>
        <v>#NAME?</v>
      </c>
      <c r="W4" t="e">
        <f ca="1"/>
        <v>#NAME?</v>
      </c>
      <c r="Y4" t="s">
        <v>8</v>
      </c>
      <c r="Z4" t="e">
        <f ca="1">SQRT(Z5)</f>
        <v>#NAME?</v>
      </c>
      <c r="AB4" t="s">
        <v>9</v>
      </c>
      <c r="AC4" t="e">
        <f ca="1">Z8*LN(AA13/Z8)+2*Z12</f>
        <v>#NAME?</v>
      </c>
      <c r="AH4" t="s">
        <v>8</v>
      </c>
      <c r="AI4" t="e">
        <f ca="1">SQRT(AI5)</f>
        <v>#NAME?</v>
      </c>
      <c r="AK4" t="s">
        <v>9</v>
      </c>
      <c r="AL4" t="e">
        <f ca="1">AI8*LN(AJ13/AI8)+2*AI12</f>
        <v>#NAME?</v>
      </c>
      <c r="AU4" t="s">
        <v>8</v>
      </c>
      <c r="AV4" t="e">
        <f>SQRT(AV5)</f>
        <v>#VALUE!</v>
      </c>
      <c r="AX4" t="s">
        <v>9</v>
      </c>
      <c r="AY4" t="e">
        <f>AV8*LN(AW13/AV8)+2*AV12</f>
        <v>#VALUE!</v>
      </c>
    </row>
    <row r="5" spans="1:54" x14ac:dyDescent="0.35">
      <c r="A5">
        <v>2</v>
      </c>
      <c r="B5">
        <v>2012</v>
      </c>
      <c r="C5" s="4">
        <v>9.3117599999999996</v>
      </c>
      <c r="D5" s="4">
        <v>4.3935599999999999</v>
      </c>
      <c r="E5" s="4">
        <v>7.7975899999999996</v>
      </c>
      <c r="G5" t="s">
        <v>10</v>
      </c>
      <c r="H5" t="e">
        <f ca="1">I12/I14</f>
        <v>#NAME?</v>
      </c>
      <c r="J5" t="s">
        <v>11</v>
      </c>
      <c r="K5" t="e">
        <f ca="1">K4+2*(H12+2)*(H12+3)/(H8-H12-3)</f>
        <v>#NAME?</v>
      </c>
      <c r="P5" t="str">
        <f t="shared" si="1"/>
        <v/>
      </c>
      <c r="Q5" t="str">
        <f t="shared" si="2"/>
        <v/>
      </c>
      <c r="R5" t="str">
        <f t="shared" si="0"/>
        <v/>
      </c>
      <c r="S5" t="str">
        <f t="shared" si="0"/>
        <v/>
      </c>
      <c r="U5" t="e">
        <f ca="1"/>
        <v>#NAME?</v>
      </c>
      <c r="V5" t="e">
        <f ca="1"/>
        <v>#NAME?</v>
      </c>
      <c r="W5" t="e">
        <f ca="1"/>
        <v>#NAME?</v>
      </c>
      <c r="Y5" t="s">
        <v>10</v>
      </c>
      <c r="Z5" t="e">
        <f ca="1">AA12/AA14</f>
        <v>#NAME?</v>
      </c>
      <c r="AB5" t="s">
        <v>11</v>
      </c>
      <c r="AC5" t="e">
        <f ca="1">AC4+2*(Z12+1)*(Z12+2)/(Z8-Z12-2)</f>
        <v>#NAME?</v>
      </c>
      <c r="AH5" t="s">
        <v>10</v>
      </c>
      <c r="AI5" t="e">
        <f ca="1">AJ12/AJ14</f>
        <v>#NAME?</v>
      </c>
      <c r="AK5" t="s">
        <v>11</v>
      </c>
      <c r="AL5" t="e">
        <f ca="1">AL4+2*(AI12+1)*(AI12+2)/(AI8-AI12-2)</f>
        <v>#NAME?</v>
      </c>
      <c r="AU5" t="s">
        <v>10</v>
      </c>
      <c r="AV5" t="e">
        <f>AW12/AW14</f>
        <v>#VALUE!</v>
      </c>
      <c r="AX5" t="s">
        <v>11</v>
      </c>
      <c r="AY5" t="e">
        <f>AY4+2*(AV12+1)*(AV12+2)/(AV8-AV12-2)</f>
        <v>#VALUE!</v>
      </c>
    </row>
    <row r="6" spans="1:54" x14ac:dyDescent="0.35">
      <c r="A6">
        <v>3</v>
      </c>
      <c r="B6">
        <v>2010</v>
      </c>
      <c r="C6" s="4">
        <v>6.5219699999999996</v>
      </c>
      <c r="D6" s="4">
        <v>4.1636499999999996</v>
      </c>
      <c r="E6" s="4">
        <v>7.4622799999999998</v>
      </c>
      <c r="G6" t="s">
        <v>12</v>
      </c>
      <c r="H6" t="e">
        <f ca="1">1-(1-H5)*(H8-1)/(H8-H12-1)</f>
        <v>#NAME?</v>
      </c>
      <c r="J6" s="2" t="s">
        <v>13</v>
      </c>
      <c r="K6" s="2" t="e">
        <f ca="1">H8*LN(I13/H8)+(H12+1)*LN(H8)</f>
        <v>#NAME?</v>
      </c>
      <c r="P6">
        <f t="shared" si="1"/>
        <v>3</v>
      </c>
      <c r="Q6">
        <f t="shared" si="2"/>
        <v>7.1684349999999997</v>
      </c>
      <c r="R6">
        <f t="shared" si="0"/>
        <v>4.0619549999999993</v>
      </c>
      <c r="S6">
        <f t="shared" si="0"/>
        <v>7.4605049999999995</v>
      </c>
      <c r="U6" t="e">
        <f ca="1"/>
        <v>#NAME?</v>
      </c>
      <c r="V6" t="e">
        <f ca="1"/>
        <v>#NAME?</v>
      </c>
      <c r="W6" t="e">
        <f ca="1"/>
        <v>#NAME?</v>
      </c>
      <c r="Y6" t="s">
        <v>12</v>
      </c>
      <c r="Z6" t="e">
        <f ca="1">1-(1-Z5)*Z8/(Z8-Z12)</f>
        <v>#NAME?</v>
      </c>
      <c r="AB6" s="2" t="s">
        <v>14</v>
      </c>
      <c r="AC6" s="2" t="e">
        <f ca="1">Z8*LN(AA13/Z8)+Z12*LN(Z8)</f>
        <v>#NAME?</v>
      </c>
      <c r="AH6" t="s">
        <v>12</v>
      </c>
      <c r="AI6" t="e">
        <f ca="1">1-(1-AI5)*AI8/(AI8-AI12)</f>
        <v>#NAME?</v>
      </c>
      <c r="AK6" s="2" t="s">
        <v>14</v>
      </c>
      <c r="AL6" s="2" t="e">
        <f ca="1">AI8*LN(AJ13/AI8)+AI12*LN(AI8)</f>
        <v>#NAME?</v>
      </c>
      <c r="AU6" t="s">
        <v>12</v>
      </c>
      <c r="AV6" t="e">
        <f>1-(1-AV5)*AV8/(AV8-AV12)</f>
        <v>#VALUE!</v>
      </c>
      <c r="AX6" s="2" t="s">
        <v>14</v>
      </c>
      <c r="AY6" s="2" t="e">
        <f>AV8*LN(AW13/AV8)+AV12*LN(AV8)</f>
        <v>#VALUE!</v>
      </c>
    </row>
    <row r="7" spans="1:54" x14ac:dyDescent="0.35">
      <c r="A7">
        <v>3</v>
      </c>
      <c r="B7">
        <v>2012</v>
      </c>
      <c r="C7" s="4">
        <v>7.8148999999999997</v>
      </c>
      <c r="D7" s="4">
        <v>3.9602599999999999</v>
      </c>
      <c r="E7" s="4">
        <v>7.4587300000000001</v>
      </c>
      <c r="G7" t="s">
        <v>15</v>
      </c>
      <c r="H7" t="e">
        <f ca="1">SQRT(J13)</f>
        <v>#NAME?</v>
      </c>
      <c r="P7" t="str">
        <f t="shared" si="1"/>
        <v/>
      </c>
      <c r="Q7" t="str">
        <f t="shared" si="2"/>
        <v/>
      </c>
      <c r="R7" t="str">
        <f t="shared" si="0"/>
        <v/>
      </c>
      <c r="S7" t="str">
        <f t="shared" si="0"/>
        <v/>
      </c>
      <c r="U7" t="e">
        <f ca="1"/>
        <v>#NAME?</v>
      </c>
      <c r="V7" t="e">
        <f ca="1"/>
        <v>#NAME?</v>
      </c>
      <c r="W7" t="e">
        <f ca="1"/>
        <v>#NAME?</v>
      </c>
      <c r="Y7" t="s">
        <v>15</v>
      </c>
      <c r="Z7" t="e">
        <f ca="1">SQRT(AB13)</f>
        <v>#NAME?</v>
      </c>
      <c r="AH7" t="s">
        <v>15</v>
      </c>
      <c r="AI7" t="e">
        <f ca="1">SQRT(AK13)</f>
        <v>#NAME?</v>
      </c>
      <c r="AU7" t="s">
        <v>15</v>
      </c>
      <c r="AV7" t="e">
        <f>SQRT(AX13)</f>
        <v>#VALUE!</v>
      </c>
    </row>
    <row r="8" spans="1:54" x14ac:dyDescent="0.35">
      <c r="A8">
        <v>4</v>
      </c>
      <c r="B8">
        <v>2010</v>
      </c>
      <c r="C8" s="4">
        <v>9.2680000000000007</v>
      </c>
      <c r="D8" s="4">
        <v>4.5826599999999997</v>
      </c>
      <c r="E8" s="4">
        <v>8.7930200000000003</v>
      </c>
      <c r="G8" s="2" t="s">
        <v>16</v>
      </c>
      <c r="H8" s="2">
        <f>COUNT(E2:E17)</f>
        <v>16</v>
      </c>
      <c r="P8">
        <f t="shared" si="1"/>
        <v>4</v>
      </c>
      <c r="Q8">
        <f t="shared" si="2"/>
        <v>8.8037200000000002</v>
      </c>
      <c r="R8">
        <f t="shared" si="0"/>
        <v>4.452655</v>
      </c>
      <c r="S8">
        <f t="shared" si="0"/>
        <v>8.9130250000000011</v>
      </c>
      <c r="U8" t="e">
        <f ca="1"/>
        <v>#NAME?</v>
      </c>
      <c r="V8" t="e">
        <f ca="1"/>
        <v>#NAME?</v>
      </c>
      <c r="W8" t="e">
        <f ca="1"/>
        <v>#NAME?</v>
      </c>
      <c r="Y8" s="2" t="s">
        <v>16</v>
      </c>
      <c r="Z8" s="2">
        <f ca="1">COUNT(W2:W17)-AC8</f>
        <v>-8</v>
      </c>
      <c r="AB8" s="6" t="s">
        <v>17</v>
      </c>
      <c r="AC8" s="6">
        <v>8</v>
      </c>
      <c r="AH8" s="2" t="s">
        <v>16</v>
      </c>
      <c r="AI8" s="2">
        <f ca="1">COUNT(W2:W17)</f>
        <v>0</v>
      </c>
      <c r="AU8" s="2" t="s">
        <v>16</v>
      </c>
      <c r="AV8" s="2">
        <f>COUNT(AS2:AS9)</f>
        <v>0</v>
      </c>
    </row>
    <row r="9" spans="1:54" x14ac:dyDescent="0.35">
      <c r="A9">
        <v>4</v>
      </c>
      <c r="B9">
        <v>2012</v>
      </c>
      <c r="C9" s="4">
        <v>8.3394399999999997</v>
      </c>
      <c r="D9" s="4">
        <v>4.3226500000000003</v>
      </c>
      <c r="E9" s="4">
        <v>9.0330300000000001</v>
      </c>
      <c r="P9" t="str">
        <f t="shared" si="1"/>
        <v/>
      </c>
      <c r="Q9" t="str">
        <f t="shared" si="2"/>
        <v/>
      </c>
      <c r="R9" t="str">
        <f t="shared" si="0"/>
        <v/>
      </c>
      <c r="S9" t="str">
        <f t="shared" si="0"/>
        <v/>
      </c>
      <c r="U9" t="e">
        <f ca="1"/>
        <v>#NAME?</v>
      </c>
      <c r="V9" t="e">
        <f ca="1"/>
        <v>#NAME?</v>
      </c>
      <c r="W9" t="e">
        <f ca="1"/>
        <v>#NAME?</v>
      </c>
      <c r="AQ9" s="2"/>
      <c r="AR9" s="2"/>
      <c r="AS9" s="2"/>
    </row>
    <row r="10" spans="1:54" ht="15" thickBot="1" x14ac:dyDescent="0.4">
      <c r="A10">
        <v>5</v>
      </c>
      <c r="B10">
        <v>2010</v>
      </c>
      <c r="C10" s="4">
        <v>8.0331600000000005</v>
      </c>
      <c r="D10" s="4">
        <v>5.3003099999999996</v>
      </c>
      <c r="E10" s="4">
        <v>3.9876100000000001</v>
      </c>
      <c r="G10" t="s">
        <v>18</v>
      </c>
      <c r="K10" s="7" t="s">
        <v>19</v>
      </c>
      <c r="L10" s="7">
        <v>0.05</v>
      </c>
      <c r="P10">
        <f t="shared" si="1"/>
        <v>5</v>
      </c>
      <c r="Q10">
        <f t="shared" si="2"/>
        <v>8.11355</v>
      </c>
      <c r="R10">
        <f t="shared" si="0"/>
        <v>5.3701249999999998</v>
      </c>
      <c r="S10">
        <f t="shared" si="0"/>
        <v>3.9744999999999999</v>
      </c>
      <c r="U10" t="e">
        <f ca="1"/>
        <v>#NAME?</v>
      </c>
      <c r="V10" t="e">
        <f ca="1"/>
        <v>#NAME?</v>
      </c>
      <c r="W10" t="e">
        <f ca="1"/>
        <v>#NAME?</v>
      </c>
      <c r="Y10" t="s">
        <v>18</v>
      </c>
      <c r="AC10" s="7" t="s">
        <v>19</v>
      </c>
      <c r="AD10" s="7">
        <v>0.05</v>
      </c>
      <c r="AH10" t="s">
        <v>18</v>
      </c>
      <c r="AL10" s="7" t="s">
        <v>19</v>
      </c>
      <c r="AM10" s="7">
        <v>0.05</v>
      </c>
      <c r="AU10" t="s">
        <v>18</v>
      </c>
      <c r="AY10" s="7" t="s">
        <v>19</v>
      </c>
      <c r="AZ10" s="7">
        <v>0.05</v>
      </c>
    </row>
    <row r="11" spans="1:54" ht="15" thickTop="1" x14ac:dyDescent="0.35">
      <c r="A11">
        <v>5</v>
      </c>
      <c r="B11">
        <v>2012</v>
      </c>
      <c r="C11" s="4">
        <v>8.1939399999999996</v>
      </c>
      <c r="D11" s="4">
        <v>5.43994</v>
      </c>
      <c r="E11" s="4">
        <v>3.9613900000000002</v>
      </c>
      <c r="G11" s="8"/>
      <c r="H11" s="8" t="s">
        <v>20</v>
      </c>
      <c r="I11" s="8" t="s">
        <v>21</v>
      </c>
      <c r="J11" s="8" t="s">
        <v>22</v>
      </c>
      <c r="K11" s="8" t="s">
        <v>23</v>
      </c>
      <c r="L11" s="8" t="s">
        <v>24</v>
      </c>
      <c r="M11" s="8" t="s">
        <v>25</v>
      </c>
      <c r="P11" t="str">
        <f t="shared" si="1"/>
        <v/>
      </c>
      <c r="Q11" t="str">
        <f t="shared" si="2"/>
        <v/>
      </c>
      <c r="R11" t="str">
        <f t="shared" si="0"/>
        <v/>
      </c>
      <c r="S11" t="str">
        <f t="shared" si="0"/>
        <v/>
      </c>
      <c r="U11" t="e">
        <f ca="1"/>
        <v>#NAME?</v>
      </c>
      <c r="V11" t="e">
        <f ca="1"/>
        <v>#NAME?</v>
      </c>
      <c r="W11" t="e">
        <f ca="1"/>
        <v>#NAME?</v>
      </c>
      <c r="Y11" s="8"/>
      <c r="Z11" s="8" t="s">
        <v>20</v>
      </c>
      <c r="AA11" s="8" t="s">
        <v>21</v>
      </c>
      <c r="AB11" s="8" t="s">
        <v>22</v>
      </c>
      <c r="AC11" s="8" t="s">
        <v>23</v>
      </c>
      <c r="AD11" s="8" t="s">
        <v>24</v>
      </c>
      <c r="AE11" s="8" t="s">
        <v>25</v>
      </c>
      <c r="AH11" s="8"/>
      <c r="AI11" s="8" t="s">
        <v>20</v>
      </c>
      <c r="AJ11" s="8" t="s">
        <v>21</v>
      </c>
      <c r="AK11" s="8" t="s">
        <v>22</v>
      </c>
      <c r="AL11" s="8" t="s">
        <v>23</v>
      </c>
      <c r="AM11" s="8" t="s">
        <v>24</v>
      </c>
      <c r="AN11" s="8" t="s">
        <v>25</v>
      </c>
      <c r="AU11" s="8"/>
      <c r="AV11" s="8" t="s">
        <v>20</v>
      </c>
      <c r="AW11" s="8" t="s">
        <v>21</v>
      </c>
      <c r="AX11" s="8" t="s">
        <v>22</v>
      </c>
      <c r="AY11" s="8" t="s">
        <v>23</v>
      </c>
      <c r="AZ11" s="8" t="s">
        <v>24</v>
      </c>
      <c r="BA11" s="8" t="s">
        <v>25</v>
      </c>
    </row>
    <row r="12" spans="1:54" x14ac:dyDescent="0.35">
      <c r="A12">
        <v>6</v>
      </c>
      <c r="B12">
        <v>2010</v>
      </c>
      <c r="C12" s="4">
        <v>10.10445</v>
      </c>
      <c r="D12" s="4">
        <v>10.0128</v>
      </c>
      <c r="E12" s="4">
        <v>4.1316800000000002</v>
      </c>
      <c r="G12" t="s">
        <v>26</v>
      </c>
      <c r="H12">
        <f>COUNT(C2:D2)</f>
        <v>2</v>
      </c>
      <c r="I12" t="e">
        <f ca="1">DEVSQ(MMULT(DEsign(C2:D17),H17:H19))</f>
        <v>#NAME?</v>
      </c>
      <c r="J12" t="e">
        <f ca="1">I12/H12</f>
        <v>#NAME?</v>
      </c>
      <c r="K12" t="e">
        <f ca="1">J12/J13</f>
        <v>#NAME?</v>
      </c>
      <c r="L12" t="e">
        <f ca="1">_xlfn.F.DIST.RT(K12,H12,H13)</f>
        <v>#NAME?</v>
      </c>
      <c r="M12" s="7" t="e">
        <f ca="1">IF(L12&lt;L10,"yes","no")</f>
        <v>#NAME?</v>
      </c>
      <c r="P12">
        <f t="shared" si="1"/>
        <v>6</v>
      </c>
      <c r="Q12">
        <f t="shared" si="2"/>
        <v>10.07896</v>
      </c>
      <c r="R12">
        <f t="shared" si="0"/>
        <v>10.018385</v>
      </c>
      <c r="S12">
        <f t="shared" si="0"/>
        <v>4.002815</v>
      </c>
      <c r="U12" t="e">
        <f ca="1"/>
        <v>#NAME?</v>
      </c>
      <c r="V12" t="e">
        <f ca="1"/>
        <v>#NAME?</v>
      </c>
      <c r="W12" t="e">
        <f ca="1"/>
        <v>#NAME?</v>
      </c>
      <c r="Y12" t="s">
        <v>26</v>
      </c>
      <c r="Z12">
        <f ca="1">COUNT(U2:V2)</f>
        <v>0</v>
      </c>
      <c r="AA12" t="e">
        <f ca="1">SUMSQ(MMULT(U2:V17,Z17:Z18))</f>
        <v>#NAME?</v>
      </c>
      <c r="AB12" t="e">
        <f ca="1">AA12/Z12</f>
        <v>#NAME?</v>
      </c>
      <c r="AC12" t="e">
        <f ca="1">AB12/AB13</f>
        <v>#NAME?</v>
      </c>
      <c r="AD12" t="e">
        <f ca="1">_xlfn.F.DIST.RT(AC12,Z12,Z13)</f>
        <v>#NAME?</v>
      </c>
      <c r="AE12" s="7" t="e">
        <f ca="1">IF(AD12&lt;AD10,"yes","no")</f>
        <v>#NAME?</v>
      </c>
      <c r="AH12" t="s">
        <v>26</v>
      </c>
      <c r="AI12">
        <f ca="1">COUNT(U2:V2)</f>
        <v>0</v>
      </c>
      <c r="AJ12" t="e">
        <f ca="1">SUMSQ(MMULT(U2:V17,AI17:AI18))</f>
        <v>#NAME?</v>
      </c>
      <c r="AK12" t="e">
        <f ca="1">AJ12/AI12</f>
        <v>#NAME?</v>
      </c>
      <c r="AL12" t="e">
        <f ca="1">AK12/AK13</f>
        <v>#NAME?</v>
      </c>
      <c r="AM12" t="e">
        <f ca="1">_xlfn.F.DIST.RT(AL12,AI12,AI13)</f>
        <v>#NAME?</v>
      </c>
      <c r="AN12" s="7" t="e">
        <f ca="1">IF(AM12&lt;AM10,"yes","no")</f>
        <v>#NAME?</v>
      </c>
      <c r="AU12" t="s">
        <v>26</v>
      </c>
      <c r="AV12">
        <f>COUNT(AQ2:AR2)</f>
        <v>0</v>
      </c>
      <c r="AW12" t="e">
        <f>SUMSQ(MMULT(AQ2:AR9,AV17:AV18))</f>
        <v>#VALUE!</v>
      </c>
      <c r="AX12" t="e">
        <f>AW12/AV12</f>
        <v>#VALUE!</v>
      </c>
      <c r="AY12" t="e">
        <f>AX12/AX13</f>
        <v>#VALUE!</v>
      </c>
      <c r="AZ12" t="e">
        <f>_xlfn.F.DIST.RT(AY12,AV12,AV13)</f>
        <v>#VALUE!</v>
      </c>
      <c r="BA12" s="7" t="e">
        <f>IF(AZ12&lt;AZ10,"yes","no")</f>
        <v>#VALUE!</v>
      </c>
    </row>
    <row r="13" spans="1:54" x14ac:dyDescent="0.35">
      <c r="A13">
        <v>6</v>
      </c>
      <c r="B13">
        <v>2012</v>
      </c>
      <c r="C13" s="4">
        <v>10.053470000000001</v>
      </c>
      <c r="D13" s="4">
        <v>10.02397</v>
      </c>
      <c r="E13" s="4">
        <v>3.8739499999999998</v>
      </c>
      <c r="G13" t="s">
        <v>27</v>
      </c>
      <c r="H13">
        <f>H14-H12</f>
        <v>13</v>
      </c>
      <c r="I13" t="e">
        <f ca="1">I14-I12</f>
        <v>#NAME?</v>
      </c>
      <c r="J13" t="e">
        <f ca="1">I13/H13</f>
        <v>#NAME?</v>
      </c>
      <c r="P13" t="str">
        <f t="shared" si="1"/>
        <v/>
      </c>
      <c r="Q13" t="str">
        <f t="shared" si="2"/>
        <v/>
      </c>
      <c r="R13" t="str">
        <f t="shared" si="0"/>
        <v/>
      </c>
      <c r="S13" t="str">
        <f t="shared" si="0"/>
        <v/>
      </c>
      <c r="U13" t="e">
        <f ca="1"/>
        <v>#NAME?</v>
      </c>
      <c r="V13" t="e">
        <f ca="1"/>
        <v>#NAME?</v>
      </c>
      <c r="W13" t="e">
        <f ca="1"/>
        <v>#NAME?</v>
      </c>
      <c r="Y13" t="s">
        <v>27</v>
      </c>
      <c r="Z13">
        <f ca="1">Z14-Z12</f>
        <v>-8</v>
      </c>
      <c r="AA13" t="e">
        <f ca="1">AA14-AA12</f>
        <v>#NAME?</v>
      </c>
      <c r="AB13" t="e">
        <f ca="1">AA13/Z13</f>
        <v>#NAME?</v>
      </c>
      <c r="AH13" t="s">
        <v>27</v>
      </c>
      <c r="AI13">
        <f ca="1">AI14-AI12</f>
        <v>0</v>
      </c>
      <c r="AJ13" t="e">
        <f ca="1">AJ14-AJ12</f>
        <v>#NAME?</v>
      </c>
      <c r="AK13" t="e">
        <f ca="1">AJ13/AI13</f>
        <v>#NAME?</v>
      </c>
      <c r="AU13" t="s">
        <v>27</v>
      </c>
      <c r="AV13">
        <f>AV14-AV12</f>
        <v>0</v>
      </c>
      <c r="AW13" t="e">
        <f>AW14-AW12</f>
        <v>#VALUE!</v>
      </c>
      <c r="AX13" t="e">
        <f>AW13/AV13</f>
        <v>#VALUE!</v>
      </c>
    </row>
    <row r="14" spans="1:54" x14ac:dyDescent="0.35">
      <c r="A14">
        <v>7</v>
      </c>
      <c r="B14">
        <v>2010</v>
      </c>
      <c r="C14" s="4">
        <v>10.74991</v>
      </c>
      <c r="D14" s="4">
        <v>5.1787400000000003</v>
      </c>
      <c r="E14" s="4">
        <v>11.54217</v>
      </c>
      <c r="G14" s="2" t="s">
        <v>28</v>
      </c>
      <c r="H14" s="2">
        <f>H8-1</f>
        <v>15</v>
      </c>
      <c r="I14" s="2">
        <f>DEVSQ(E2:E17)</f>
        <v>99.944646719800005</v>
      </c>
      <c r="J14" s="2"/>
      <c r="K14" s="2"/>
      <c r="L14" s="2"/>
      <c r="M14" s="2"/>
      <c r="P14">
        <f t="shared" si="1"/>
        <v>7</v>
      </c>
      <c r="Q14">
        <f t="shared" si="2"/>
        <v>11.046695</v>
      </c>
      <c r="R14">
        <f t="shared" si="0"/>
        <v>5.3003800000000005</v>
      </c>
      <c r="S14">
        <f t="shared" si="0"/>
        <v>11.564309999999999</v>
      </c>
      <c r="U14" t="e">
        <f ca="1"/>
        <v>#NAME?</v>
      </c>
      <c r="V14" t="e">
        <f ca="1"/>
        <v>#NAME?</v>
      </c>
      <c r="W14" t="e">
        <f ca="1"/>
        <v>#NAME?</v>
      </c>
      <c r="Y14" s="2" t="s">
        <v>28</v>
      </c>
      <c r="Z14" s="2">
        <f ca="1">Z8</f>
        <v>-8</v>
      </c>
      <c r="AA14" s="2" t="e">
        <f ca="1">SUMSQ(W2:W17)</f>
        <v>#NAME?</v>
      </c>
      <c r="AB14" s="2"/>
      <c r="AC14" s="2"/>
      <c r="AD14" s="2"/>
      <c r="AE14" s="2"/>
      <c r="AH14" s="2" t="s">
        <v>28</v>
      </c>
      <c r="AI14" s="2">
        <f ca="1">AI8</f>
        <v>0</v>
      </c>
      <c r="AJ14" s="2" t="e">
        <f ca="1">SUMSQ(W2:W17)</f>
        <v>#NAME?</v>
      </c>
      <c r="AK14" s="2"/>
      <c r="AL14" s="2"/>
      <c r="AM14" s="2"/>
      <c r="AN14" s="2"/>
      <c r="AU14" s="2" t="s">
        <v>28</v>
      </c>
      <c r="AV14" s="2">
        <f>AV8</f>
        <v>0</v>
      </c>
      <c r="AW14" s="2">
        <f>SUMSQ(AS2:AS9)</f>
        <v>0</v>
      </c>
      <c r="AX14" s="2"/>
      <c r="AY14" s="2"/>
      <c r="AZ14" s="2"/>
      <c r="BA14" s="2"/>
    </row>
    <row r="15" spans="1:54" ht="15" thickBot="1" x14ac:dyDescent="0.4">
      <c r="A15">
        <v>7</v>
      </c>
      <c r="B15">
        <v>2012</v>
      </c>
      <c r="C15" s="4">
        <v>11.34348</v>
      </c>
      <c r="D15" s="4">
        <v>5.4220199999999998</v>
      </c>
      <c r="E15" s="4">
        <v>11.586449999999999</v>
      </c>
      <c r="P15" t="str">
        <f t="shared" si="1"/>
        <v/>
      </c>
      <c r="Q15" t="str">
        <f t="shared" si="2"/>
        <v/>
      </c>
      <c r="R15" t="str">
        <f t="shared" si="0"/>
        <v/>
      </c>
      <c r="S15" t="str">
        <f t="shared" si="0"/>
        <v/>
      </c>
      <c r="U15" t="e">
        <f ca="1"/>
        <v>#NAME?</v>
      </c>
      <c r="V15" t="e">
        <f ca="1"/>
        <v>#NAME?</v>
      </c>
      <c r="W15" t="e">
        <f ca="1"/>
        <v>#NAME?</v>
      </c>
      <c r="AC15" t="s">
        <v>29</v>
      </c>
      <c r="AD15">
        <v>1</v>
      </c>
      <c r="AE15">
        <f ca="1">SQRT(1+AC8/Z13)</f>
        <v>0</v>
      </c>
    </row>
    <row r="16" spans="1:54" ht="15" thickTop="1" x14ac:dyDescent="0.35">
      <c r="A16">
        <v>8</v>
      </c>
      <c r="B16">
        <v>2010</v>
      </c>
      <c r="C16" s="4">
        <v>8.2970400000000009</v>
      </c>
      <c r="D16" s="4">
        <v>3.8803399999999999</v>
      </c>
      <c r="E16" s="4">
        <v>8.8770299999999995</v>
      </c>
      <c r="G16" s="8"/>
      <c r="H16" s="8" t="s">
        <v>30</v>
      </c>
      <c r="I16" s="8" t="s">
        <v>31</v>
      </c>
      <c r="J16" s="8" t="s">
        <v>32</v>
      </c>
      <c r="K16" s="8" t="s">
        <v>24</v>
      </c>
      <c r="L16" s="8" t="s">
        <v>33</v>
      </c>
      <c r="M16" s="8" t="s">
        <v>34</v>
      </c>
      <c r="N16" s="8" t="s">
        <v>35</v>
      </c>
      <c r="O16" s="9"/>
      <c r="P16">
        <f t="shared" si="1"/>
        <v>8</v>
      </c>
      <c r="Q16">
        <f t="shared" si="2"/>
        <v>8.3139649999999996</v>
      </c>
      <c r="R16">
        <f t="shared" si="0"/>
        <v>3.8444950000000002</v>
      </c>
      <c r="S16">
        <f t="shared" si="0"/>
        <v>8.8946149999999999</v>
      </c>
      <c r="U16" t="e">
        <f ca="1"/>
        <v>#NAME?</v>
      </c>
      <c r="V16" t="e">
        <f ca="1"/>
        <v>#NAME?</v>
      </c>
      <c r="W16" t="e">
        <f ca="1"/>
        <v>#NAME?</v>
      </c>
      <c r="Y16" s="8"/>
      <c r="Z16" s="8" t="s">
        <v>30</v>
      </c>
      <c r="AA16" s="8" t="s">
        <v>31</v>
      </c>
      <c r="AB16" s="8" t="s">
        <v>32</v>
      </c>
      <c r="AC16" s="8" t="s">
        <v>24</v>
      </c>
      <c r="AD16" s="8" t="s">
        <v>33</v>
      </c>
      <c r="AE16" s="8" t="s">
        <v>34</v>
      </c>
      <c r="AF16" s="8" t="s">
        <v>35</v>
      </c>
      <c r="AH16" s="8"/>
      <c r="AI16" s="8" t="s">
        <v>30</v>
      </c>
      <c r="AJ16" s="8" t="s">
        <v>31</v>
      </c>
      <c r="AK16" s="8" t="s">
        <v>32</v>
      </c>
      <c r="AL16" s="8" t="s">
        <v>24</v>
      </c>
      <c r="AM16" s="8" t="s">
        <v>33</v>
      </c>
      <c r="AN16" s="8" t="s">
        <v>34</v>
      </c>
      <c r="AO16" s="8" t="s">
        <v>35</v>
      </c>
      <c r="AU16" s="8"/>
      <c r="AV16" s="8" t="s">
        <v>30</v>
      </c>
      <c r="AW16" s="8" t="s">
        <v>31</v>
      </c>
      <c r="AX16" s="8" t="s">
        <v>32</v>
      </c>
      <c r="AY16" s="8" t="s">
        <v>24</v>
      </c>
      <c r="AZ16" s="8" t="s">
        <v>33</v>
      </c>
      <c r="BA16" s="8" t="s">
        <v>34</v>
      </c>
      <c r="BB16" s="8" t="s">
        <v>35</v>
      </c>
    </row>
    <row r="17" spans="1:54" x14ac:dyDescent="0.35">
      <c r="A17" s="2">
        <v>8</v>
      </c>
      <c r="B17" s="2">
        <v>2012</v>
      </c>
      <c r="C17" s="10">
        <v>8.3308900000000001</v>
      </c>
      <c r="D17" s="10">
        <v>3.8086500000000001</v>
      </c>
      <c r="E17" s="10">
        <v>8.9122000000000003</v>
      </c>
      <c r="G17" t="s">
        <v>36</v>
      </c>
      <c r="H17" t="e">
        <f t="array" aca="1" ref="H17:I19" ca="1">RegCoeff(C2:D17,E2:E17)</f>
        <v>#NAME?</v>
      </c>
      <c r="I17" t="e">
        <f ca="1"/>
        <v>#NAME?</v>
      </c>
      <c r="J17" t="e">
        <f ca="1">H17/I17</f>
        <v>#NAME?</v>
      </c>
      <c r="K17" t="e">
        <f ca="1">_xlfn.T.DIST.2T(ABS(J17),$H$13)</f>
        <v>#NAME?</v>
      </c>
      <c r="L17" t="e">
        <f ca="1">H17-_xlfn.T.INV.2T(L$10,$H$13)*I17</f>
        <v>#NAME?</v>
      </c>
      <c r="M17" t="e">
        <f ca="1">H17+_xlfn.T.INV.2T(L$10,$H$13)*I17</f>
        <v>#NAME?</v>
      </c>
      <c r="P17" t="str">
        <f t="shared" si="1"/>
        <v/>
      </c>
      <c r="Q17" t="str">
        <f t="shared" si="2"/>
        <v/>
      </c>
      <c r="R17" t="str">
        <f t="shared" si="0"/>
        <v/>
      </c>
      <c r="S17" t="str">
        <f t="shared" si="0"/>
        <v/>
      </c>
      <c r="U17" s="2" t="e">
        <f ca="1"/>
        <v>#NAME?</v>
      </c>
      <c r="V17" s="2" t="e">
        <f ca="1"/>
        <v>#NAME?</v>
      </c>
      <c r="W17" s="2" t="e">
        <f ca="1"/>
        <v>#NAME?</v>
      </c>
      <c r="Y17" t="e">
        <f t="array" aca="1" ref="Y17:Y18" ca="1">TRANSPOSE(U1:V1)</f>
        <v>#NAME?</v>
      </c>
      <c r="Z17" t="e">
        <f t="array" aca="1" ref="Z17:AA18" ca="1">RegCoeff(U2:V17,W2:W17,FALSE)*AD15:AE15</f>
        <v>#NAME?</v>
      </c>
      <c r="AA17" t="e">
        <f ca="1"/>
        <v>#NAME?</v>
      </c>
      <c r="AB17" t="e">
        <f ca="1">Z17/AA17</f>
        <v>#NAME?</v>
      </c>
      <c r="AC17" t="e">
        <f ca="1">_xlfn.T.DIST.2T(ABS(AB17),$Z$13)</f>
        <v>#NAME?</v>
      </c>
      <c r="AD17" t="e">
        <f ca="1">Z17-_xlfn.T.INV.2T(AD$10,$Z$13)*AA17</f>
        <v>#NAME?</v>
      </c>
      <c r="AE17" t="e">
        <f ca="1">Z17+_xlfn.T.INV.2T(AD$10,$Z$13)*AA17</f>
        <v>#NAME?</v>
      </c>
      <c r="AF17" t="e">
        <f ca="1">VIF(U2:V17,1)</f>
        <v>#NAME?</v>
      </c>
      <c r="AH17" t="e">
        <f t="array" aca="1" ref="AH17:AH18" ca="1">TRANSPOSE(U1:V1)</f>
        <v>#NAME?</v>
      </c>
      <c r="AI17" t="e">
        <f t="array" aca="1" ref="AI17:AJ18" ca="1">RegCoeff(U2:V17,W2:W17,FALSE)</f>
        <v>#NAME?</v>
      </c>
      <c r="AJ17" t="e">
        <f ca="1"/>
        <v>#NAME?</v>
      </c>
      <c r="AK17" t="e">
        <f ca="1">AI17/AJ17</f>
        <v>#NAME?</v>
      </c>
      <c r="AL17" t="e">
        <f ca="1">_xlfn.T.DIST.2T(ABS(AK17),$AI$13)</f>
        <v>#NAME?</v>
      </c>
      <c r="AM17" t="e">
        <f ca="1">AI17-_xlfn.T.INV.2T(AM$10,$AI$13)*AJ17</f>
        <v>#NAME?</v>
      </c>
      <c r="AN17" t="e">
        <f ca="1">AI17+_xlfn.T.INV.2T(AM$10,$AI$13)*AJ17</f>
        <v>#NAME?</v>
      </c>
      <c r="AO17" t="e">
        <f ca="1">VIF(U2:V17,1)</f>
        <v>#NAME?</v>
      </c>
      <c r="AQ17" s="2"/>
      <c r="AR17" s="2"/>
      <c r="AS17" s="2"/>
      <c r="AU17" t="e">
        <f t="array" ref="AU17:AU18" ca="1">TRANSPOSE(AQ1:AR1)</f>
        <v>#NAME?</v>
      </c>
      <c r="AV17" t="e">
        <f t="array" aca="1" ref="AV17:AW18" ca="1">RegCoeff(AQ2:AR9,AS2:AS9,FALSE)</f>
        <v>#NAME?</v>
      </c>
      <c r="AW17" t="e">
        <f ca="1"/>
        <v>#NAME?</v>
      </c>
      <c r="AX17" t="e">
        <f ca="1">AV17/AW17</f>
        <v>#NAME?</v>
      </c>
      <c r="AY17" t="e">
        <f ca="1">_xlfn.T.DIST.2T(ABS(AX17),$AV$13)</f>
        <v>#NAME?</v>
      </c>
      <c r="AZ17" t="e">
        <f ca="1">AV17-_xlfn.T.INV.2T(AZ$10,$AV$13)*AW17</f>
        <v>#NAME?</v>
      </c>
      <c r="BA17" t="e">
        <f ca="1">AV17+_xlfn.T.INV.2T(AZ$10,$AV$13)*AW17</f>
        <v>#NAME?</v>
      </c>
      <c r="BB17" t="e">
        <f ca="1">VIF(AQ2:AR9,1)</f>
        <v>#NAME?</v>
      </c>
    </row>
    <row r="18" spans="1:54" x14ac:dyDescent="0.35">
      <c r="G18" t="str">
        <f t="array" ref="G18:G19">TRANSPOSE(C1:D1)</f>
        <v>lcapital</v>
      </c>
      <c r="H18" t="e">
        <f ca="1"/>
        <v>#NAME?</v>
      </c>
      <c r="I18" t="e">
        <f ca="1"/>
        <v>#NAME?</v>
      </c>
      <c r="J18" t="e">
        <f t="shared" ref="J18:J19" ca="1" si="3">H18/I18</f>
        <v>#NAME?</v>
      </c>
      <c r="K18" t="e">
        <f t="shared" ref="K18:K19" ca="1" si="4">_xlfn.T.DIST.2T(ABS(J18),$H$13)</f>
        <v>#NAME?</v>
      </c>
      <c r="L18" t="e">
        <f t="shared" ref="L18:L19" ca="1" si="5">H18-_xlfn.T.INV.2T(L$10,$H$13)*I18</f>
        <v>#NAME?</v>
      </c>
      <c r="M18" t="e">
        <f t="shared" ref="M18:M19" ca="1" si="6">H18+_xlfn.T.INV.2T(L$10,$H$13)*I18</f>
        <v>#NAME?</v>
      </c>
      <c r="N18" t="e">
        <f ca="1">VIF(C2:D17,1)</f>
        <v>#NAME?</v>
      </c>
      <c r="Y18" s="2" t="e">
        <f ca="1"/>
        <v>#NAME?</v>
      </c>
      <c r="Z18" s="2" t="e">
        <f ca="1"/>
        <v>#NAME?</v>
      </c>
      <c r="AA18" s="2" t="e">
        <f ca="1"/>
        <v>#NAME?</v>
      </c>
      <c r="AB18" s="2" t="e">
        <f ca="1">Z18/AA18</f>
        <v>#NAME?</v>
      </c>
      <c r="AC18" s="2" t="e">
        <f ca="1">_xlfn.T.DIST.2T(ABS(AB18),$Z$13)</f>
        <v>#NAME?</v>
      </c>
      <c r="AD18" s="2" t="e">
        <f ca="1">Z18-_xlfn.T.INV.2T(AD$10,$Z$13)*AA18</f>
        <v>#NAME?</v>
      </c>
      <c r="AE18" s="2" t="e">
        <f ca="1">Z18+_xlfn.T.INV.2T(AD$10,$Z$13)*AA18</f>
        <v>#NAME?</v>
      </c>
      <c r="AF18" s="2" t="e">
        <f ca="1">VIF(U2:V17,2)</f>
        <v>#NAME?</v>
      </c>
      <c r="AH18" s="2" t="e">
        <f ca="1"/>
        <v>#NAME?</v>
      </c>
      <c r="AI18" s="2" t="e">
        <f ca="1"/>
        <v>#NAME?</v>
      </c>
      <c r="AJ18" s="2" t="e">
        <f ca="1"/>
        <v>#NAME?</v>
      </c>
      <c r="AK18" s="2" t="e">
        <f ca="1">AI18/AJ18</f>
        <v>#NAME?</v>
      </c>
      <c r="AL18" s="2" t="e">
        <f ca="1">_xlfn.T.DIST.2T(ABS(AK18),$AI$13)</f>
        <v>#NAME?</v>
      </c>
      <c r="AM18" s="2" t="e">
        <f ca="1">AI18-_xlfn.T.INV.2T(AM$10,$AI$13)*AJ18</f>
        <v>#NAME?</v>
      </c>
      <c r="AN18" s="2" t="e">
        <f ca="1">AI18+_xlfn.T.INV.2T(AM$10,$AI$13)*AJ18</f>
        <v>#NAME?</v>
      </c>
      <c r="AO18" s="2" t="e">
        <f ca="1">VIF(U2:V17,2)</f>
        <v>#NAME?</v>
      </c>
      <c r="AU18" s="2">
        <v>0</v>
      </c>
      <c r="AV18" s="2" t="e">
        <f ca="1"/>
        <v>#NAME?</v>
      </c>
      <c r="AW18" s="2" t="e">
        <f ca="1"/>
        <v>#NAME?</v>
      </c>
      <c r="AX18" s="2" t="e">
        <f ca="1">AV18/AW18</f>
        <v>#NAME?</v>
      </c>
      <c r="AY18" s="2" t="e">
        <f ca="1">_xlfn.T.DIST.2T(ABS(AX18),$AV$13)</f>
        <v>#NAME?</v>
      </c>
      <c r="AZ18" s="2" t="e">
        <f ca="1">AV18-_xlfn.T.INV.2T(AZ$10,$AV$13)*AW18</f>
        <v>#NAME?</v>
      </c>
      <c r="BA18" s="2" t="e">
        <f ca="1">AV18+_xlfn.T.INV.2T(AZ$10,$AV$13)*AW18</f>
        <v>#NAME?</v>
      </c>
      <c r="BB18" s="2" t="e">
        <f ca="1">VIF(AQ2:AR9,2)</f>
        <v>#NAME?</v>
      </c>
    </row>
    <row r="19" spans="1:54" x14ac:dyDescent="0.35">
      <c r="G19" s="2" t="str">
        <v>llabor</v>
      </c>
      <c r="H19" s="2" t="e">
        <f ca="1"/>
        <v>#NAME?</v>
      </c>
      <c r="I19" s="2" t="e">
        <f ca="1"/>
        <v>#NAME?</v>
      </c>
      <c r="J19" s="2" t="e">
        <f t="shared" ca="1" si="3"/>
        <v>#NAME?</v>
      </c>
      <c r="K19" s="2" t="e">
        <f t="shared" ca="1" si="4"/>
        <v>#NAME?</v>
      </c>
      <c r="L19" s="2" t="e">
        <f t="shared" ca="1" si="5"/>
        <v>#NAME?</v>
      </c>
      <c r="M19" s="2" t="e">
        <f t="shared" ca="1" si="6"/>
        <v>#NAME?</v>
      </c>
      <c r="N19" s="2" t="e">
        <f ca="1">VIF(C2:D17,2)</f>
        <v>#NAME?</v>
      </c>
      <c r="Q19" s="2" t="e" cm="1">
        <f t="array" aca="1" ref="Q19" ca="1">PANEL_MEANS(C1:E17,2,TRUE)</f>
        <v>#NAME?</v>
      </c>
      <c r="R19" s="2"/>
      <c r="S19" s="2"/>
    </row>
    <row r="27" spans="1:54" x14ac:dyDescent="0.35">
      <c r="Q27" s="2"/>
      <c r="R27" s="2"/>
      <c r="S2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Demean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2023-04-05T19:41:19Z</dcterms:created>
  <dcterms:modified xsi:type="dcterms:W3CDTF">2023-04-05T19:43:29Z</dcterms:modified>
</cp:coreProperties>
</file>