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ABE90A7-CB51-4BF9-AABC-DF35A6A67CE5}" xr6:coauthVersionLast="47" xr6:coauthVersionMax="47" xr10:uidLastSave="{00000000-0000-0000-0000-000000000000}"/>
  <bookViews>
    <workbookView xWindow="-110" yWindow="-110" windowWidth="19420" windowHeight="10300" xr2:uid="{318FB838-8529-44D7-A4A7-60FD8B3834B1}"/>
  </bookViews>
  <sheets>
    <sheet name="Title" sheetId="2" r:id="rId1"/>
    <sheet name="Demean 3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1" l="1" a="1"/>
  <c r="R27" i="1" s="1"/>
  <c r="AP18" i="1"/>
  <c r="AC18" i="1"/>
  <c r="AP17" i="1"/>
  <c r="AC17" i="1"/>
  <c r="W17" i="1" a="1"/>
  <c r="X17" i="1" s="1"/>
  <c r="L11" i="1" a="1"/>
  <c r="L11" i="1" s="1"/>
  <c r="L2" i="1" a="1"/>
  <c r="L2" i="1" s="1"/>
  <c r="AE1" i="1" a="1"/>
  <c r="AF25" i="1" s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V17" i="1" a="1"/>
  <c r="V18" i="1" s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K3" i="1"/>
  <c r="K4" i="1" s="1"/>
  <c r="K5" i="1" s="1"/>
  <c r="K6" i="1" s="1"/>
  <c r="K7" i="1" s="1"/>
  <c r="K8" i="1" s="1"/>
  <c r="K9" i="1" s="1"/>
  <c r="I3" i="1"/>
  <c r="H3" i="1"/>
  <c r="G3" i="1"/>
  <c r="I2" i="1"/>
  <c r="H2" i="1"/>
  <c r="G2" i="1"/>
  <c r="AE7" i="1" l="1"/>
  <c r="AE13" i="1"/>
  <c r="AG20" i="1"/>
  <c r="W18" i="1"/>
  <c r="AF10" i="1"/>
  <c r="AG4" i="1"/>
  <c r="AG12" i="1"/>
  <c r="X18" i="1"/>
  <c r="AG1" i="1"/>
  <c r="AG7" i="1"/>
  <c r="AF15" i="1"/>
  <c r="AE23" i="1"/>
  <c r="AF4" i="1"/>
  <c r="AE18" i="1"/>
  <c r="AF12" i="1"/>
  <c r="AE5" i="1"/>
  <c r="AF20" i="1"/>
  <c r="AE21" i="1"/>
  <c r="AE2" i="1"/>
  <c r="AG9" i="1"/>
  <c r="AG15" i="1"/>
  <c r="AF23" i="1"/>
  <c r="AF7" i="1"/>
  <c r="AE15" i="1"/>
  <c r="AF2" i="1"/>
  <c r="AE10" i="1"/>
  <c r="AG17" i="1"/>
  <c r="AG25" i="1"/>
  <c r="AF18" i="1"/>
  <c r="AG23" i="1"/>
  <c r="AG2" i="1"/>
  <c r="AF5" i="1"/>
  <c r="AE8" i="1"/>
  <c r="AG10" i="1"/>
  <c r="AF13" i="1"/>
  <c r="AE16" i="1"/>
  <c r="AG18" i="1"/>
  <c r="AF21" i="1"/>
  <c r="AE24" i="1"/>
  <c r="AE3" i="1"/>
  <c r="AG5" i="1"/>
  <c r="AF8" i="1"/>
  <c r="AE11" i="1"/>
  <c r="AG13" i="1"/>
  <c r="AF16" i="1"/>
  <c r="AE19" i="1"/>
  <c r="AG21" i="1"/>
  <c r="AF24" i="1"/>
  <c r="AF3" i="1"/>
  <c r="AE6" i="1"/>
  <c r="AG8" i="1"/>
  <c r="AF11" i="1"/>
  <c r="AE14" i="1"/>
  <c r="AG16" i="1"/>
  <c r="AF19" i="1"/>
  <c r="AE22" i="1"/>
  <c r="AG24" i="1"/>
  <c r="AE1" i="1"/>
  <c r="AG3" i="1"/>
  <c r="AF6" i="1"/>
  <c r="AE9" i="1"/>
  <c r="AG11" i="1"/>
  <c r="AF14" i="1"/>
  <c r="AE17" i="1"/>
  <c r="AG19" i="1"/>
  <c r="AF22" i="1"/>
  <c r="AE25" i="1"/>
  <c r="W17" i="1"/>
  <c r="AF1" i="1"/>
  <c r="AE4" i="1"/>
  <c r="AG6" i="1"/>
  <c r="AF9" i="1"/>
  <c r="AE12" i="1"/>
  <c r="AG14" i="1"/>
  <c r="AF17" i="1"/>
  <c r="AE20" i="1"/>
  <c r="AG22" i="1"/>
  <c r="R23" i="1" a="1"/>
  <c r="R23" i="1" s="1"/>
  <c r="S21" i="1" a="1"/>
  <c r="S21" i="1" s="1"/>
  <c r="T19" i="1" a="1"/>
  <c r="T19" i="1" s="1"/>
  <c r="S16" i="1" a="1"/>
  <c r="S16" i="1" s="1"/>
  <c r="T15" i="1" a="1"/>
  <c r="T15" i="1" s="1"/>
  <c r="R13" i="1" a="1"/>
  <c r="R13" i="1" s="1"/>
  <c r="S9" i="1" a="1"/>
  <c r="S9" i="1" s="1"/>
  <c r="S7" i="1" a="1"/>
  <c r="S7" i="1" s="1"/>
  <c r="R6" i="1" a="1"/>
  <c r="R6" i="1" s="1"/>
  <c r="T4" i="1" a="1"/>
  <c r="T4" i="1" s="1"/>
  <c r="R22" i="1" a="1"/>
  <c r="R22" i="1" s="1"/>
  <c r="S20" i="1" a="1"/>
  <c r="S20" i="1" s="1"/>
  <c r="R18" i="1" a="1"/>
  <c r="R18" i="1" s="1"/>
  <c r="R17" i="1" a="1"/>
  <c r="R17" i="1" s="1"/>
  <c r="R14" i="1" a="1"/>
  <c r="R14" i="1" s="1"/>
  <c r="T12" i="1" a="1"/>
  <c r="T12" i="1" s="1"/>
  <c r="R10" i="1" a="1"/>
  <c r="R10" i="1" s="1"/>
  <c r="S10" i="1" a="1"/>
  <c r="S10" i="1" s="1"/>
  <c r="T25" i="1" a="1"/>
  <c r="T25" i="1" s="1"/>
  <c r="R21" i="1" a="1"/>
  <c r="R21" i="1" s="1"/>
  <c r="S19" i="1" a="1"/>
  <c r="S19" i="1" s="1"/>
  <c r="R16" i="1" a="1"/>
  <c r="R16" i="1" s="1"/>
  <c r="S15" i="1" a="1"/>
  <c r="S15" i="1" s="1"/>
  <c r="T11" i="1" a="1"/>
  <c r="T11" i="1" s="1"/>
  <c r="R9" i="1" a="1"/>
  <c r="R9" i="1" s="1"/>
  <c r="T8" i="1" a="1"/>
  <c r="T8" i="1" s="1"/>
  <c r="R7" i="1" a="1"/>
  <c r="R7" i="1" s="1"/>
  <c r="T5" i="1" a="1"/>
  <c r="T5" i="1" s="1"/>
  <c r="S4" i="1" a="1"/>
  <c r="S4" i="1" s="1"/>
  <c r="T3" i="1" a="1"/>
  <c r="T3" i="1" s="1"/>
  <c r="S14" i="1" a="1"/>
  <c r="S14" i="1" s="1"/>
  <c r="S22" i="1" a="1"/>
  <c r="S22" i="1" s="1"/>
  <c r="R8" i="1" a="1"/>
  <c r="R8" i="1" s="1"/>
  <c r="S23" i="1" a="1"/>
  <c r="S23" i="1" s="1"/>
  <c r="S18" i="1" a="1"/>
  <c r="S18" i="1" s="1"/>
  <c r="T20" i="1" a="1"/>
  <c r="T20" i="1" s="1"/>
  <c r="T7" i="1" a="1"/>
  <c r="T7" i="1" s="1"/>
  <c r="T21" i="1" a="1"/>
  <c r="T21" i="1" s="1"/>
  <c r="T10" i="1" a="1"/>
  <c r="T10" i="1" s="1"/>
  <c r="R12" i="1" a="1"/>
  <c r="R12" i="1" s="1"/>
  <c r="T14" i="1" a="1"/>
  <c r="T14" i="1" s="1"/>
  <c r="T17" i="1" a="1"/>
  <c r="T17" i="1" s="1"/>
  <c r="T18" i="1" a="1"/>
  <c r="T18" i="1" s="1"/>
  <c r="T22" i="1" a="1"/>
  <c r="T22" i="1" s="1"/>
  <c r="S24" i="1" a="1"/>
  <c r="S24" i="1" s="1"/>
  <c r="R24" i="1" a="1"/>
  <c r="R24" i="1" s="1"/>
  <c r="R5" i="1" a="1"/>
  <c r="R5" i="1" s="1"/>
  <c r="R11" i="1" a="1"/>
  <c r="R11" i="1" s="1"/>
  <c r="S13" i="1" a="1"/>
  <c r="S13" i="1" s="1"/>
  <c r="R25" i="1" a="1"/>
  <c r="R25" i="1" s="1"/>
  <c r="T2" i="1" a="1"/>
  <c r="T2" i="1" s="1"/>
  <c r="S3" i="1" a="1"/>
  <c r="S3" i="1" s="1"/>
  <c r="S5" i="1" a="1"/>
  <c r="S5" i="1" s="1"/>
  <c r="T6" i="1" a="1"/>
  <c r="T6" i="1" s="1"/>
  <c r="S8" i="1" a="1"/>
  <c r="S8" i="1" s="1"/>
  <c r="S11" i="1" a="1"/>
  <c r="S11" i="1" s="1"/>
  <c r="T13" i="1" a="1"/>
  <c r="T13" i="1" s="1"/>
  <c r="R15" i="1" a="1"/>
  <c r="R15" i="1" s="1"/>
  <c r="R19" i="1" a="1"/>
  <c r="R19" i="1" s="1"/>
  <c r="T23" i="1" a="1"/>
  <c r="T23" i="1" s="1"/>
  <c r="S25" i="1" a="1"/>
  <c r="S25" i="1" s="1"/>
  <c r="S17" i="1" a="1"/>
  <c r="S17" i="1" s="1"/>
  <c r="S2" i="1" a="1"/>
  <c r="S2" i="1" s="1"/>
  <c r="S6" i="1" a="1"/>
  <c r="S6" i="1" s="1"/>
  <c r="T9" i="1" a="1"/>
  <c r="T9" i="1" s="1"/>
  <c r="T16" i="1" a="1"/>
  <c r="T16" i="1" s="1"/>
  <c r="S12" i="1" a="1"/>
  <c r="S12" i="1" s="1"/>
  <c r="R20" i="1" a="1"/>
  <c r="R20" i="1" s="1"/>
  <c r="T24" i="1" a="1"/>
  <c r="T24" i="1" s="1"/>
  <c r="V17" i="1"/>
  <c r="Y17" i="1" l="1"/>
  <c r="AJ17" i="1"/>
  <c r="AK12" i="1" s="1"/>
  <c r="AI17" i="1" a="1"/>
  <c r="R3" i="1" a="1"/>
  <c r="R3" i="1" s="1"/>
  <c r="R2" i="1" a="1"/>
  <c r="R2" i="1" s="1"/>
  <c r="R4" i="1" a="1"/>
  <c r="R4" i="1" s="1"/>
  <c r="AJ12" i="1"/>
  <c r="AK14" i="1"/>
  <c r="AJ8" i="1"/>
  <c r="W8" i="1"/>
  <c r="X14" i="1"/>
  <c r="Y18" i="1"/>
  <c r="AJ18" i="1"/>
  <c r="AI18" i="1" l="1"/>
  <c r="AI17" i="1"/>
  <c r="AL12" i="1"/>
  <c r="AJ5" i="1"/>
  <c r="X12" i="1"/>
  <c r="X13" i="1" s="1"/>
  <c r="W12" i="1"/>
  <c r="W14" i="1"/>
  <c r="AJ14" i="1"/>
  <c r="AJ13" i="1" s="1"/>
  <c r="AK13" i="1"/>
  <c r="W13" i="1" l="1"/>
  <c r="AA18" i="1" s="1"/>
  <c r="AL13" i="1"/>
  <c r="AJ7" i="1" s="1"/>
  <c r="Z4" i="1"/>
  <c r="Z5" i="1" s="1"/>
  <c r="Z6" i="1"/>
  <c r="AM4" i="1"/>
  <c r="AM5" i="1" s="1"/>
  <c r="W5" i="1"/>
  <c r="Y12" i="1"/>
  <c r="AM6" i="1"/>
  <c r="AO15" i="1"/>
  <c r="AJ6" i="1"/>
  <c r="AJ4" i="1"/>
  <c r="AM12" i="1" l="1"/>
  <c r="AN12" i="1" s="1"/>
  <c r="AO12" i="1" s="1"/>
  <c r="Z17" i="1"/>
  <c r="AB18" i="1"/>
  <c r="AA17" i="1"/>
  <c r="AB17" i="1"/>
  <c r="Y13" i="1"/>
  <c r="W7" i="1" s="1"/>
  <c r="Z18" i="1"/>
  <c r="AK17" i="1"/>
  <c r="AK18" i="1"/>
  <c r="W6" i="1"/>
  <c r="W4" i="1"/>
  <c r="Z12" i="1" l="1"/>
  <c r="AA12" i="1" s="1"/>
  <c r="AB12" i="1" s="1"/>
  <c r="AO18" i="1"/>
  <c r="AL18" i="1"/>
  <c r="AM18" i="1" s="1"/>
  <c r="AN18" i="1"/>
  <c r="AL17" i="1"/>
  <c r="AM17" i="1" s="1"/>
  <c r="AN17" i="1"/>
  <c r="AO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<sst xmlns="http://schemas.openxmlformats.org/spreadsheetml/2006/main" count="79" uniqueCount="39">
  <si>
    <t>firm</t>
  </si>
  <si>
    <t>year</t>
  </si>
  <si>
    <t>lcapital</t>
  </si>
  <si>
    <t>llabor</t>
  </si>
  <si>
    <t>lsales</t>
  </si>
  <si>
    <t>Regression Analysis</t>
  </si>
  <si>
    <t>Regression (FEM: demeaned data)</t>
  </si>
  <si>
    <t>OVERALL FIT</t>
  </si>
  <si>
    <t>Multiple R</t>
  </si>
  <si>
    <t>AIC</t>
  </si>
  <si>
    <t>R Square</t>
  </si>
  <si>
    <t>AICc</t>
  </si>
  <si>
    <t>Adjusted R Square</t>
  </si>
  <si>
    <t>BSC</t>
  </si>
  <si>
    <t>Standard Error</t>
  </si>
  <si>
    <t>Observations</t>
  </si>
  <si>
    <t>Units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</si>
  <si>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</si>
  <si>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</si>
  <si>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</si>
  <si>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</si>
  <si>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</si>
  <si>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</si>
  <si>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</si>
  <si>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</si>
  <si>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</si>
  <si>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</si>
  <si>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</si>
  <si>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correction</t>
  </si>
  <si>
    <t>coeff</t>
  </si>
  <si>
    <t>std err</t>
  </si>
  <si>
    <t>t stat</t>
  </si>
  <si>
    <t>lower</t>
  </si>
  <si>
    <t>upper</t>
  </si>
  <si>
    <t>vif</t>
  </si>
  <si>
    <t>Real Statistics Using Excel</t>
  </si>
  <si>
    <t>Updated</t>
  </si>
  <si>
    <t>Copyright © 2013 - 2023 Charles Zaiontz</t>
  </si>
  <si>
    <t>Demeaning for Panel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</si>
</sst>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1" fillId="0" borderId="4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Time%20Series%20Examples%205%20March%202022.xlsx" TargetMode="External"/><Relationship Id="rId1" Type="http://schemas.openxmlformats.org/officeDocument/2006/relationships/externalLinkPath" Target="/Users/user/Documents/A%20Real%20Statistics%202020/Examples/Real%20Statistics%20Time%20Series%20Examples%205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-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FFE9-E8C4-47D8-B6E2-30D5DC9D7041}">
  <sheetPr codeName="Sheet1"/>
  <dimension ref="A1:B6"/>
  <sheetViews>
    <sheetView tabSelected="1" workbookViewId="0">
      <selection activeCell="G6" sqref="G6"/>
    </sheetView>
  </sheetViews>
  <sheetFormatPr defaultRowHeight="14.5" x14ac:dyDescent="0.35"/>
  <cols>
    <col min="2" max="2" width="9.54296875" bestFit="1" customWidth="1"/>
  </cols>
  <sheetData>
    <row r="1" spans="1:2" x14ac:dyDescent="0.35">
      <c r="A1" t="s">
        <v>35</v>
      </c>
    </row>
    <row r="2" spans="1:2" x14ac:dyDescent="0.35">
      <c r="A2" t="s">
        <v>38</v>
      </c>
    </row>
    <row r="4" spans="1:2" x14ac:dyDescent="0.35">
      <c r="A4" t="s">
        <v>36</v>
      </c>
      <c r="B4" s="14">
        <v>45021</v>
      </c>
    </row>
    <row r="6" spans="1:2" x14ac:dyDescent="0.35">
      <c r="A6" s="15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53A9-96B4-469D-AFF3-20AE64914573}">
  <sheetPr codeName="Sheet46"/>
  <dimension ref="A1:AP51"/>
  <sheetViews>
    <sheetView zoomScaleNormal="100" workbookViewId="0"/>
  </sheetViews>
  <sheetFormatPr defaultRowHeight="14.5" x14ac:dyDescent="0.35"/>
  <cols>
    <col min="1" max="2" width="5.08984375" customWidth="1"/>
    <col min="3" max="5" width="8.7265625" style="7"/>
    <col min="6" max="6" width="4.6328125" customWidth="1"/>
    <col min="10" max="11" width="4.6328125" customWidth="1"/>
    <col min="15" max="15" width="4.6328125" customWidth="1"/>
    <col min="16" max="17" width="5.08984375" customWidth="1"/>
    <col min="21" max="21" width="4.6328125" customWidth="1"/>
    <col min="22" max="22" width="16.36328125" customWidth="1"/>
    <col min="35" max="35" width="16" customWidth="1"/>
  </cols>
  <sheetData>
    <row r="1" spans="1:42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G1" s="2" t="s">
        <v>2</v>
      </c>
      <c r="H1" s="2" t="s">
        <v>3</v>
      </c>
      <c r="I1" s="2" t="s">
        <v>4</v>
      </c>
      <c r="J1" s="3"/>
      <c r="K1" s="2" t="s">
        <v>0</v>
      </c>
      <c r="L1" s="2" t="s">
        <v>2</v>
      </c>
      <c r="M1" s="2" t="s">
        <v>3</v>
      </c>
      <c r="N1" s="2" t="s">
        <v>4</v>
      </c>
      <c r="P1" s="1" t="s">
        <v>0</v>
      </c>
      <c r="Q1" s="1" t="s">
        <v>1</v>
      </c>
      <c r="R1" s="2" t="s">
        <v>2</v>
      </c>
      <c r="S1" s="2" t="s">
        <v>3</v>
      </c>
      <c r="T1" s="2" t="s">
        <v>4</v>
      </c>
      <c r="V1" t="s">
        <v>5</v>
      </c>
      <c r="AE1" s="4" t="e">
        <f t="array" aca="1" ref="AE1:AG25" ca="1">PANEL_DEMEAN(C1:E25,3,TRUE)</f>
        <v>#NAME?</v>
      </c>
      <c r="AF1" s="4" t="e">
        <f ca="1"/>
        <v>#NAME?</v>
      </c>
      <c r="AG1" s="4" t="e">
        <f ca="1"/>
        <v>#NAME?</v>
      </c>
      <c r="AI1" t="s">
        <v>6</v>
      </c>
    </row>
    <row r="2" spans="1:42" x14ac:dyDescent="0.35">
      <c r="A2" s="3">
        <v>1</v>
      </c>
      <c r="B2" s="5">
        <v>2008</v>
      </c>
      <c r="C2" s="6">
        <v>8.9138500000000001</v>
      </c>
      <c r="D2" s="6">
        <v>3.1783199999999998</v>
      </c>
      <c r="E2" s="6">
        <v>9.5985499999999995</v>
      </c>
      <c r="G2">
        <f>IF($B2=2008,AVERAGE(C2:C4),"")</f>
        <v>8.9531499999999991</v>
      </c>
      <c r="H2">
        <f t="shared" ref="H2:I17" si="0">IF($B2=2008,AVERAGE(D2:D4),"")</f>
        <v>3.49884</v>
      </c>
      <c r="I2">
        <f t="shared" si="0"/>
        <v>9.7154866666666653</v>
      </c>
      <c r="K2" s="3">
        <v>1</v>
      </c>
      <c r="L2" t="e" cm="1">
        <f t="array" aca="1" ref="L2" ca="1">DELROWS(G2:I25,TRUE)</f>
        <v>#NAME?</v>
      </c>
      <c r="P2" s="3">
        <v>1</v>
      </c>
      <c r="Q2" s="5">
        <v>2008</v>
      </c>
      <c r="R2" s="6" t="e" cm="1">
        <f t="array" aca="1" ref="R2" ca="1">C2-INDEX(L$2:L$9,$P2,1)</f>
        <v>#NAME?</v>
      </c>
      <c r="S2" s="6" cm="1">
        <f t="array" ref="S2">D2-INDEX(M$2:M$9,$P2,1)</f>
        <v>3.1783199999999998</v>
      </c>
      <c r="T2" s="6" cm="1">
        <f t="array" ref="T2">E2-INDEX(N$2:N$9,$P2,1)</f>
        <v>9.5985499999999995</v>
      </c>
      <c r="AE2" t="e">
        <f ca="1"/>
        <v>#NAME?</v>
      </c>
      <c r="AF2" t="e">
        <f ca="1"/>
        <v>#NAME?</v>
      </c>
      <c r="AG2" t="e">
        <f ca="1"/>
        <v>#NAME?</v>
      </c>
    </row>
    <row r="3" spans="1:42" ht="15" thickBot="1" x14ac:dyDescent="0.4">
      <c r="A3" s="3">
        <v>1</v>
      </c>
      <c r="B3">
        <v>2010</v>
      </c>
      <c r="C3" s="7">
        <v>8.9305000000000003</v>
      </c>
      <c r="D3" s="7">
        <v>3.4831300000000001</v>
      </c>
      <c r="E3" s="7">
        <v>9.7047600000000003</v>
      </c>
      <c r="G3" t="str">
        <f t="shared" ref="G3:I18" si="1">IF($B3=2008,AVERAGE(C3:C5),"")</f>
        <v/>
      </c>
      <c r="H3" t="str">
        <f t="shared" si="0"/>
        <v/>
      </c>
      <c r="I3" t="str">
        <f t="shared" si="0"/>
        <v/>
      </c>
      <c r="K3" s="3">
        <f>K2+1</f>
        <v>2</v>
      </c>
      <c r="P3" s="3">
        <v>1</v>
      </c>
      <c r="Q3">
        <v>2010</v>
      </c>
      <c r="R3" s="6" t="e" cm="1">
        <f t="array" aca="1" ref="R3" ca="1">C3-INDEX(L$2:L$9,$P3,1)</f>
        <v>#NAME?</v>
      </c>
      <c r="S3" s="6" cm="1">
        <f t="array" ref="S3">D3-INDEX(M$2:M$9,$P3,1)</f>
        <v>3.4831300000000001</v>
      </c>
      <c r="T3" s="6" cm="1">
        <f t="array" ref="T3">E3-INDEX(N$2:N$9,$P3,1)</f>
        <v>9.7047600000000003</v>
      </c>
      <c r="V3" s="8" t="s">
        <v>7</v>
      </c>
      <c r="W3" s="8"/>
      <c r="Y3" s="8"/>
      <c r="Z3" s="8"/>
      <c r="AE3" t="e">
        <f ca="1"/>
        <v>#NAME?</v>
      </c>
      <c r="AF3" t="e">
        <f ca="1"/>
        <v>#NAME?</v>
      </c>
      <c r="AG3" t="e">
        <f ca="1"/>
        <v>#NAME?</v>
      </c>
      <c r="AI3" s="8" t="s">
        <v>7</v>
      </c>
      <c r="AJ3" s="8"/>
      <c r="AL3" s="8"/>
      <c r="AM3" s="8"/>
    </row>
    <row r="4" spans="1:42" ht="15" thickTop="1" x14ac:dyDescent="0.35">
      <c r="A4" s="3">
        <v>1</v>
      </c>
      <c r="B4">
        <v>2012</v>
      </c>
      <c r="C4" s="7">
        <v>9.0151000000000003</v>
      </c>
      <c r="D4" s="7">
        <v>3.83507</v>
      </c>
      <c r="E4" s="7">
        <v>9.8431499999999996</v>
      </c>
      <c r="G4" t="str">
        <f t="shared" si="1"/>
        <v/>
      </c>
      <c r="H4" t="str">
        <f t="shared" si="0"/>
        <v/>
      </c>
      <c r="I4" t="str">
        <f t="shared" si="0"/>
        <v/>
      </c>
      <c r="K4" s="3">
        <f t="shared" ref="K4:K9" si="2">K3+1</f>
        <v>3</v>
      </c>
      <c r="P4" s="3">
        <v>1</v>
      </c>
      <c r="Q4">
        <v>2012</v>
      </c>
      <c r="R4" s="6" t="e" cm="1">
        <f t="array" aca="1" ref="R4" ca="1">C4-INDEX(L$2:L$9,$P4,1)</f>
        <v>#NAME?</v>
      </c>
      <c r="S4" s="6" cm="1">
        <f t="array" ref="S4">D4-INDEX(M$2:M$9,$P4,1)</f>
        <v>3.83507</v>
      </c>
      <c r="T4" s="6" cm="1">
        <f t="array" ref="T4">E4-INDEX(N$2:N$9,$P4,1)</f>
        <v>9.8431499999999996</v>
      </c>
      <c r="V4" t="s">
        <v>8</v>
      </c>
      <c r="W4" t="e">
        <f ca="1">SQRT(W5)</f>
        <v>#NAME?</v>
      </c>
      <c r="Y4" t="s">
        <v>9</v>
      </c>
      <c r="Z4" t="e">
        <f ca="1">W8*LN(X13/W8)+2*W12</f>
        <v>#NAME?</v>
      </c>
      <c r="AE4" t="e">
        <f ca="1"/>
        <v>#NAME?</v>
      </c>
      <c r="AF4" t="e">
        <f ca="1"/>
        <v>#NAME?</v>
      </c>
      <c r="AG4" t="e">
        <f ca="1"/>
        <v>#NAME?</v>
      </c>
      <c r="AI4" t="s">
        <v>8</v>
      </c>
      <c r="AJ4" t="e">
        <f ca="1">SQRT(AJ5)</f>
        <v>#NAME?</v>
      </c>
      <c r="AL4" t="s">
        <v>9</v>
      </c>
      <c r="AM4" t="e">
        <f ca="1">AJ8*LN(AK13/AJ8)+2*AJ12</f>
        <v>#NAME?</v>
      </c>
    </row>
    <row r="5" spans="1:42" x14ac:dyDescent="0.35">
      <c r="A5" s="3">
        <v>2</v>
      </c>
      <c r="B5">
        <v>2008</v>
      </c>
      <c r="C5" s="7">
        <v>7.7774000000000001</v>
      </c>
      <c r="D5" s="7">
        <v>4.2269300000000003</v>
      </c>
      <c r="E5" s="7">
        <v>8.1265400000000003</v>
      </c>
      <c r="G5">
        <f t="shared" si="1"/>
        <v>8.1154166666666665</v>
      </c>
      <c r="H5">
        <f t="shared" si="0"/>
        <v>4.352686666666667</v>
      </c>
      <c r="I5">
        <f t="shared" si="0"/>
        <v>8.1572966666666673</v>
      </c>
      <c r="K5" s="3">
        <f t="shared" si="2"/>
        <v>4</v>
      </c>
      <c r="P5" s="3">
        <v>2</v>
      </c>
      <c r="Q5">
        <v>2008</v>
      </c>
      <c r="R5" s="6" cm="1">
        <f t="array" ref="R5">C5-INDEX(L$2:L$9,$P5,1)</f>
        <v>7.7774000000000001</v>
      </c>
      <c r="S5" s="6" cm="1">
        <f t="array" ref="S5">D5-INDEX(M$2:M$9,$P5,1)</f>
        <v>4.2269300000000003</v>
      </c>
      <c r="T5" s="6" cm="1">
        <f t="array" ref="T5">E5-INDEX(N$2:N$9,$P5,1)</f>
        <v>8.1265400000000003</v>
      </c>
      <c r="V5" t="s">
        <v>10</v>
      </c>
      <c r="W5" t="e">
        <f ca="1">X12/X14</f>
        <v>#NAME?</v>
      </c>
      <c r="Y5" t="s">
        <v>11</v>
      </c>
      <c r="Z5" t="e">
        <f ca="1">Z4+2*(W12+1)*(W12+2)/(W8-W12-2)</f>
        <v>#NAME?</v>
      </c>
      <c r="AE5" t="e">
        <f ca="1"/>
        <v>#NAME?</v>
      </c>
      <c r="AF5" t="e">
        <f ca="1"/>
        <v>#NAME?</v>
      </c>
      <c r="AG5" t="e">
        <f ca="1"/>
        <v>#NAME?</v>
      </c>
      <c r="AI5" t="s">
        <v>10</v>
      </c>
      <c r="AJ5" t="e">
        <f ca="1">AK12/AK14</f>
        <v>#NAME?</v>
      </c>
      <c r="AL5" t="s">
        <v>11</v>
      </c>
      <c r="AM5" t="e">
        <f ca="1">AM4+2*(AJ12+1)*(AJ12+2)/(AJ8-AJ12-2)</f>
        <v>#NAME?</v>
      </c>
    </row>
    <row r="6" spans="1:42" x14ac:dyDescent="0.35">
      <c r="A6" s="3">
        <v>2</v>
      </c>
      <c r="B6">
        <v>2010</v>
      </c>
      <c r="C6" s="7">
        <v>7.2570899999999998</v>
      </c>
      <c r="D6" s="7">
        <v>4.43757</v>
      </c>
      <c r="E6" s="7">
        <v>8.5477600000000002</v>
      </c>
      <c r="G6" t="str">
        <f t="shared" si="1"/>
        <v/>
      </c>
      <c r="H6" t="str">
        <f t="shared" si="0"/>
        <v/>
      </c>
      <c r="I6" t="str">
        <f t="shared" si="0"/>
        <v/>
      </c>
      <c r="K6" s="3">
        <f t="shared" si="2"/>
        <v>5</v>
      </c>
      <c r="P6" s="3">
        <v>2</v>
      </c>
      <c r="Q6">
        <v>2010</v>
      </c>
      <c r="R6" s="6" cm="1">
        <f t="array" ref="R6">C6-INDEX(L$2:L$9,$P6,1)</f>
        <v>7.2570899999999998</v>
      </c>
      <c r="S6" s="6" cm="1">
        <f t="array" ref="S6">D6-INDEX(M$2:M$9,$P6,1)</f>
        <v>4.43757</v>
      </c>
      <c r="T6" s="6" cm="1">
        <f t="array" ref="T6">E6-INDEX(N$2:N$9,$P6,1)</f>
        <v>8.5477600000000002</v>
      </c>
      <c r="V6" t="s">
        <v>12</v>
      </c>
      <c r="W6" t="e">
        <f ca="1">1-(1-W5)*W8/(W8-W12)</f>
        <v>#NAME?</v>
      </c>
      <c r="Y6" s="4" t="s">
        <v>13</v>
      </c>
      <c r="Z6" s="4" t="e">
        <f ca="1">W8*LN(X13/W8)+W12*LN(W8)</f>
        <v>#NAME?</v>
      </c>
      <c r="AE6" t="e">
        <f ca="1"/>
        <v>#NAME?</v>
      </c>
      <c r="AF6" t="e">
        <f ca="1"/>
        <v>#NAME?</v>
      </c>
      <c r="AG6" t="e">
        <f ca="1"/>
        <v>#NAME?</v>
      </c>
      <c r="AI6" t="s">
        <v>12</v>
      </c>
      <c r="AJ6" t="e">
        <f ca="1">1-(1-AJ5)*AJ8/(AJ8-AJ12)</f>
        <v>#NAME?</v>
      </c>
      <c r="AL6" s="4" t="s">
        <v>13</v>
      </c>
      <c r="AM6" s="4" t="e">
        <f ca="1">AJ8*LN(AK13/AJ8)+AJ12*LN(AJ8)</f>
        <v>#NAME?</v>
      </c>
    </row>
    <row r="7" spans="1:42" x14ac:dyDescent="0.35">
      <c r="A7" s="3">
        <v>2</v>
      </c>
      <c r="B7">
        <v>2012</v>
      </c>
      <c r="C7" s="7">
        <v>9.3117599999999996</v>
      </c>
      <c r="D7" s="7">
        <v>4.3935599999999999</v>
      </c>
      <c r="E7" s="7">
        <v>7.7975899999999996</v>
      </c>
      <c r="G7" t="str">
        <f t="shared" si="1"/>
        <v/>
      </c>
      <c r="H7" t="str">
        <f t="shared" si="0"/>
        <v/>
      </c>
      <c r="I7" t="str">
        <f t="shared" si="0"/>
        <v/>
      </c>
      <c r="K7" s="3">
        <f t="shared" si="2"/>
        <v>6</v>
      </c>
      <c r="P7" s="3">
        <v>2</v>
      </c>
      <c r="Q7">
        <v>2012</v>
      </c>
      <c r="R7" s="6" cm="1">
        <f t="array" ref="R7">C7-INDEX(L$2:L$9,$P7,1)</f>
        <v>9.3117599999999996</v>
      </c>
      <c r="S7" s="6" cm="1">
        <f t="array" ref="S7">D7-INDEX(M$2:M$9,$P7,1)</f>
        <v>4.3935599999999999</v>
      </c>
      <c r="T7" s="6" cm="1">
        <f t="array" ref="T7">E7-INDEX(N$2:N$9,$P7,1)</f>
        <v>7.7975899999999996</v>
      </c>
      <c r="V7" t="s">
        <v>14</v>
      </c>
      <c r="W7" t="e">
        <f ca="1">SQRT(Y13)</f>
        <v>#NAME?</v>
      </c>
      <c r="AE7" t="e">
        <f ca="1"/>
        <v>#NAME?</v>
      </c>
      <c r="AF7" t="e">
        <f ca="1"/>
        <v>#NAME?</v>
      </c>
      <c r="AG7" t="e">
        <f ca="1"/>
        <v>#NAME?</v>
      </c>
      <c r="AI7" t="s">
        <v>14</v>
      </c>
      <c r="AJ7" t="e">
        <f ca="1">SQRT(AL13)</f>
        <v>#NAME?</v>
      </c>
    </row>
    <row r="8" spans="1:42" x14ac:dyDescent="0.35">
      <c r="A8" s="3">
        <v>3</v>
      </c>
      <c r="B8">
        <v>2008</v>
      </c>
      <c r="C8" s="7">
        <v>5.54861</v>
      </c>
      <c r="D8" s="7">
        <v>4.8532000000000002</v>
      </c>
      <c r="E8" s="7">
        <v>7.3699300000000001</v>
      </c>
      <c r="G8">
        <f t="shared" si="1"/>
        <v>6.628493333333334</v>
      </c>
      <c r="H8">
        <f t="shared" si="0"/>
        <v>4.3257033333333332</v>
      </c>
      <c r="I8">
        <f t="shared" si="0"/>
        <v>7.4303133333333333</v>
      </c>
      <c r="K8" s="3">
        <f t="shared" si="2"/>
        <v>7</v>
      </c>
      <c r="P8" s="3">
        <v>3</v>
      </c>
      <c r="Q8">
        <v>2008</v>
      </c>
      <c r="R8" s="6" cm="1">
        <f t="array" ref="R8">C8-INDEX(L$2:L$9,$P8,1)</f>
        <v>5.54861</v>
      </c>
      <c r="S8" s="6" cm="1">
        <f t="array" ref="S8">D8-INDEX(M$2:M$9,$P8,1)</f>
        <v>4.8532000000000002</v>
      </c>
      <c r="T8" s="6" cm="1">
        <f t="array" ref="T8">E8-INDEX(N$2:N$9,$P8,1)</f>
        <v>7.3699300000000001</v>
      </c>
      <c r="V8" s="4" t="s">
        <v>15</v>
      </c>
      <c r="W8" s="4">
        <f>COUNT(T2:T25)</f>
        <v>24</v>
      </c>
      <c r="AE8" t="e">
        <f ca="1"/>
        <v>#NAME?</v>
      </c>
      <c r="AF8" t="e">
        <f ca="1"/>
        <v>#NAME?</v>
      </c>
      <c r="AG8" t="e">
        <f ca="1"/>
        <v>#NAME?</v>
      </c>
      <c r="AI8" s="4" t="s">
        <v>15</v>
      </c>
      <c r="AJ8" s="4">
        <f ca="1">COUNT(AG2:AG25)-AM8</f>
        <v>-8</v>
      </c>
      <c r="AL8" s="9" t="s">
        <v>16</v>
      </c>
      <c r="AM8" s="9">
        <v>8</v>
      </c>
    </row>
    <row r="9" spans="1:42" x14ac:dyDescent="0.35">
      <c r="A9" s="3">
        <v>3</v>
      </c>
      <c r="B9">
        <v>2010</v>
      </c>
      <c r="C9" s="7">
        <v>6.5219699999999996</v>
      </c>
      <c r="D9" s="7">
        <v>4.1636499999999996</v>
      </c>
      <c r="E9" s="7">
        <v>7.4622799999999998</v>
      </c>
      <c r="G9" t="str">
        <f t="shared" si="1"/>
        <v/>
      </c>
      <c r="H9" t="str">
        <f t="shared" si="0"/>
        <v/>
      </c>
      <c r="I9" t="str">
        <f t="shared" si="0"/>
        <v/>
      </c>
      <c r="K9" s="1">
        <f t="shared" si="2"/>
        <v>8</v>
      </c>
      <c r="L9" s="4"/>
      <c r="M9" s="4"/>
      <c r="N9" s="4"/>
      <c r="P9" s="3">
        <v>3</v>
      </c>
      <c r="Q9">
        <v>2010</v>
      </c>
      <c r="R9" s="6" cm="1">
        <f t="array" ref="R9">C9-INDEX(L$2:L$9,$P9,1)</f>
        <v>6.5219699999999996</v>
      </c>
      <c r="S9" s="6" cm="1">
        <f t="array" ref="S9">D9-INDEX(M$2:M$9,$P9,1)</f>
        <v>4.1636499999999996</v>
      </c>
      <c r="T9" s="6" cm="1">
        <f t="array" ref="T9">E9-INDEX(N$2:N$9,$P9,1)</f>
        <v>7.4622799999999998</v>
      </c>
      <c r="AE9" t="e">
        <f ca="1"/>
        <v>#NAME?</v>
      </c>
      <c r="AF9" t="e">
        <f ca="1"/>
        <v>#NAME?</v>
      </c>
      <c r="AG9" t="e">
        <f ca="1"/>
        <v>#NAME?</v>
      </c>
    </row>
    <row r="10" spans="1:42" ht="15" thickBot="1" x14ac:dyDescent="0.4">
      <c r="A10" s="3">
        <v>3</v>
      </c>
      <c r="B10">
        <v>2012</v>
      </c>
      <c r="C10" s="7">
        <v>7.8148999999999997</v>
      </c>
      <c r="D10" s="7">
        <v>3.9602599999999999</v>
      </c>
      <c r="E10" s="7">
        <v>7.4587300000000001</v>
      </c>
      <c r="G10" t="str">
        <f t="shared" si="1"/>
        <v/>
      </c>
      <c r="H10" t="str">
        <f t="shared" si="0"/>
        <v/>
      </c>
      <c r="I10" t="str">
        <f t="shared" si="0"/>
        <v/>
      </c>
      <c r="P10" s="3">
        <v>3</v>
      </c>
      <c r="Q10">
        <v>2012</v>
      </c>
      <c r="R10" s="6" cm="1">
        <f t="array" ref="R10">C10-INDEX(L$2:L$9,$P10,1)</f>
        <v>7.8148999999999997</v>
      </c>
      <c r="S10" s="6" cm="1">
        <f t="array" ref="S10">D10-INDEX(M$2:M$9,$P10,1)</f>
        <v>3.9602599999999999</v>
      </c>
      <c r="T10" s="6" cm="1">
        <f t="array" ref="T10">E10-INDEX(N$2:N$9,$P10,1)</f>
        <v>7.4587300000000001</v>
      </c>
      <c r="V10" t="s">
        <v>17</v>
      </c>
      <c r="Z10" s="3" t="s">
        <v>18</v>
      </c>
      <c r="AA10" s="3">
        <v>0.05</v>
      </c>
      <c r="AE10" t="e">
        <f ca="1"/>
        <v>#NAME?</v>
      </c>
      <c r="AF10" t="e">
        <f ca="1"/>
        <v>#NAME?</v>
      </c>
      <c r="AG10" t="e">
        <f ca="1"/>
        <v>#NAME?</v>
      </c>
      <c r="AI10" t="s">
        <v>17</v>
      </c>
      <c r="AM10" s="3" t="s">
        <v>18</v>
      </c>
      <c r="AN10" s="3">
        <v>0.05</v>
      </c>
    </row>
    <row r="11" spans="1:42" ht="15" thickTop="1" x14ac:dyDescent="0.35">
      <c r="A11" s="3">
        <v>4</v>
      </c>
      <c r="B11">
        <v>2008</v>
      </c>
      <c r="C11" s="7">
        <v>9.3600399999999997</v>
      </c>
      <c r="D11" s="7">
        <v>4.67028</v>
      </c>
      <c r="E11" s="7">
        <v>8.25901</v>
      </c>
      <c r="G11">
        <f t="shared" si="1"/>
        <v>8.98916</v>
      </c>
      <c r="H11">
        <f t="shared" si="0"/>
        <v>4.5251966666666661</v>
      </c>
      <c r="I11">
        <f t="shared" si="0"/>
        <v>8.6950200000000013</v>
      </c>
      <c r="L11" s="10" t="e" cm="1">
        <f t="array" aca="1" ref="L11" ca="1">PANEL_MEANS(C1:E25,3,TRUE)</f>
        <v>#NAME?</v>
      </c>
      <c r="M11" s="10"/>
      <c r="N11" s="10"/>
      <c r="P11" s="3">
        <v>4</v>
      </c>
      <c r="Q11">
        <v>2008</v>
      </c>
      <c r="R11" s="6" cm="1">
        <f t="array" ref="R11">C11-INDEX(L$2:L$9,$P11,1)</f>
        <v>9.3600399999999997</v>
      </c>
      <c r="S11" s="6" cm="1">
        <f t="array" ref="S11">D11-INDEX(M$2:M$9,$P11,1)</f>
        <v>4.67028</v>
      </c>
      <c r="T11" s="6" cm="1">
        <f t="array" ref="T11">E11-INDEX(N$2:N$9,$P11,1)</f>
        <v>8.25901</v>
      </c>
      <c r="V11" s="11"/>
      <c r="W11" s="11" t="s">
        <v>19</v>
      </c>
      <c r="X11" s="11" t="s">
        <v>20</v>
      </c>
      <c r="Y11" s="11" t="s">
        <v>21</v>
      </c>
      <c r="Z11" s="11" t="s">
        <v>22</v>
      </c>
      <c r="AA11" s="11" t="s">
        <v>23</v>
      </c>
      <c r="AB11" s="11" t="s">
        <v>24</v>
      </c>
      <c r="AE11" t="e">
        <f ca="1"/>
        <v>#NAME?</v>
      </c>
      <c r="AF11" t="e">
        <f ca="1"/>
        <v>#NAME?</v>
      </c>
      <c r="AG11" t="e">
        <f ca="1"/>
        <v>#NAME?</v>
      </c>
      <c r="AI11" s="11"/>
      <c r="AJ11" s="11" t="s">
        <v>19</v>
      </c>
      <c r="AK11" s="11" t="s">
        <v>20</v>
      </c>
      <c r="AL11" s="11" t="s">
        <v>21</v>
      </c>
      <c r="AM11" s="11" t="s">
        <v>22</v>
      </c>
      <c r="AN11" s="11" t="s">
        <v>23</v>
      </c>
      <c r="AO11" s="11" t="s">
        <v>24</v>
      </c>
    </row>
    <row r="12" spans="1:42" x14ac:dyDescent="0.35">
      <c r="A12" s="3">
        <v>4</v>
      </c>
      <c r="B12">
        <v>2010</v>
      </c>
      <c r="C12" s="7">
        <v>9.2680000000000007</v>
      </c>
      <c r="D12" s="7">
        <v>4.5826599999999997</v>
      </c>
      <c r="E12" s="7">
        <v>8.7930200000000003</v>
      </c>
      <c r="G12" t="str">
        <f t="shared" si="1"/>
        <v/>
      </c>
      <c r="H12" t="str">
        <f t="shared" si="0"/>
        <v/>
      </c>
      <c r="I12" t="str">
        <f t="shared" si="0"/>
        <v/>
      </c>
      <c r="P12" s="3">
        <v>4</v>
      </c>
      <c r="Q12">
        <v>2010</v>
      </c>
      <c r="R12" s="6" cm="1">
        <f t="array" ref="R12">C12-INDEX(L$2:L$9,$P12,1)</f>
        <v>9.2680000000000007</v>
      </c>
      <c r="S12" s="6" cm="1">
        <f t="array" ref="S12">D12-INDEX(M$2:M$9,$P12,1)</f>
        <v>4.5826599999999997</v>
      </c>
      <c r="T12" s="6" cm="1">
        <f t="array" ref="T12">E12-INDEX(N$2:N$9,$P12,1)</f>
        <v>8.7930200000000003</v>
      </c>
      <c r="V12" t="s">
        <v>25</v>
      </c>
      <c r="W12">
        <f ca="1">COUNT(R2:S2)</f>
        <v>1</v>
      </c>
      <c r="X12" t="e">
        <f ca="1">SUMSQ(MMULT(R2:S25,W17:W18))</f>
        <v>#NAME?</v>
      </c>
      <c r="Y12" t="e">
        <f ca="1">X12/W12</f>
        <v>#NAME?</v>
      </c>
      <c r="Z12" t="e">
        <f ca="1">Y12/Y13</f>
        <v>#NAME?</v>
      </c>
      <c r="AA12" t="e">
        <f ca="1">_xlfn.F.DIST.RT(Z12,W12,W13)</f>
        <v>#NAME?</v>
      </c>
      <c r="AB12" s="3" t="e">
        <f ca="1">IF(AA12&lt;AA10,"yes","no")</f>
        <v>#NAME?</v>
      </c>
      <c r="AE12" t="e">
        <f ca="1"/>
        <v>#NAME?</v>
      </c>
      <c r="AF12" t="e">
        <f ca="1"/>
        <v>#NAME?</v>
      </c>
      <c r="AG12" t="e">
        <f ca="1"/>
        <v>#NAME?</v>
      </c>
      <c r="AI12" t="s">
        <v>25</v>
      </c>
      <c r="AJ12">
        <f ca="1">COUNT(AE2:AF2)</f>
        <v>0</v>
      </c>
      <c r="AK12" t="e">
        <f ca="1">SUMSQ(MMULT(AE2:AF25,AJ17:AJ18))</f>
        <v>#NAME?</v>
      </c>
      <c r="AL12" t="e">
        <f ca="1">AK12/AJ12</f>
        <v>#NAME?</v>
      </c>
      <c r="AM12" t="e">
        <f ca="1">AL12/AL13</f>
        <v>#NAME?</v>
      </c>
      <c r="AN12" t="e">
        <f ca="1">_xlfn.F.DIST.RT(AM12,AJ12,AJ13)</f>
        <v>#NAME?</v>
      </c>
      <c r="AO12" s="3" t="e">
        <f ca="1">IF(AN12&lt;AN10,"yes","no")</f>
        <v>#NAME?</v>
      </c>
    </row>
    <row r="13" spans="1:42" x14ac:dyDescent="0.35">
      <c r="A13" s="3">
        <v>4</v>
      </c>
      <c r="B13">
        <v>2012</v>
      </c>
      <c r="C13" s="7">
        <v>8.3394399999999997</v>
      </c>
      <c r="D13" s="7">
        <v>4.3226500000000003</v>
      </c>
      <c r="E13" s="7">
        <v>9.0330300000000001</v>
      </c>
      <c r="G13" t="str">
        <f t="shared" si="1"/>
        <v/>
      </c>
      <c r="H13" t="str">
        <f t="shared" si="0"/>
        <v/>
      </c>
      <c r="I13" t="str">
        <f t="shared" si="0"/>
        <v/>
      </c>
      <c r="P13" s="3">
        <v>4</v>
      </c>
      <c r="Q13">
        <v>2012</v>
      </c>
      <c r="R13" s="6" cm="1">
        <f t="array" ref="R13">C13-INDEX(L$2:L$9,$P13,1)</f>
        <v>8.3394399999999997</v>
      </c>
      <c r="S13" s="6" cm="1">
        <f t="array" ref="S13">D13-INDEX(M$2:M$9,$P13,1)</f>
        <v>4.3226500000000003</v>
      </c>
      <c r="T13" s="6" cm="1">
        <f t="array" ref="T13">E13-INDEX(N$2:N$9,$P13,1)</f>
        <v>9.0330300000000001</v>
      </c>
      <c r="V13" t="s">
        <v>26</v>
      </c>
      <c r="W13">
        <f ca="1">W14-W12</f>
        <v>23</v>
      </c>
      <c r="X13" t="e">
        <f ca="1">X14-X12</f>
        <v>#NAME?</v>
      </c>
      <c r="Y13" t="e">
        <f ca="1">X13/W13</f>
        <v>#NAME?</v>
      </c>
      <c r="AE13" t="e">
        <f ca="1"/>
        <v>#NAME?</v>
      </c>
      <c r="AF13" t="e">
        <f ca="1"/>
        <v>#NAME?</v>
      </c>
      <c r="AG13" t="e">
        <f ca="1"/>
        <v>#NAME?</v>
      </c>
      <c r="AI13" t="s">
        <v>26</v>
      </c>
      <c r="AJ13">
        <f ca="1">AJ14-AJ12</f>
        <v>-8</v>
      </c>
      <c r="AK13" t="e">
        <f ca="1">AK14-AK12</f>
        <v>#NAME?</v>
      </c>
      <c r="AL13" t="e">
        <f ca="1">AK13/AJ13</f>
        <v>#NAME?</v>
      </c>
    </row>
    <row r="14" spans="1:42" x14ac:dyDescent="0.35">
      <c r="A14" s="3">
        <v>5</v>
      </c>
      <c r="B14">
        <v>2008</v>
      </c>
      <c r="C14" s="7">
        <v>7.7452199999999998</v>
      </c>
      <c r="D14" s="7">
        <v>5.2744900000000001</v>
      </c>
      <c r="E14" s="7">
        <v>4.0256800000000004</v>
      </c>
      <c r="G14">
        <f t="shared" si="1"/>
        <v>7.9907733333333333</v>
      </c>
      <c r="H14">
        <f t="shared" si="0"/>
        <v>5.3382466666666666</v>
      </c>
      <c r="I14">
        <f t="shared" si="0"/>
        <v>3.9915600000000002</v>
      </c>
      <c r="P14" s="3">
        <v>5</v>
      </c>
      <c r="Q14">
        <v>2008</v>
      </c>
      <c r="R14" s="6" cm="1">
        <f t="array" ref="R14">C14-INDEX(L$2:L$9,$P14,1)</f>
        <v>7.7452199999999998</v>
      </c>
      <c r="S14" s="6" cm="1">
        <f t="array" ref="S14">D14-INDEX(M$2:M$9,$P14,1)</f>
        <v>5.2744900000000001</v>
      </c>
      <c r="T14" s="6" cm="1">
        <f t="array" ref="T14">E14-INDEX(N$2:N$9,$P14,1)</f>
        <v>4.0256800000000004</v>
      </c>
      <c r="V14" s="4" t="s">
        <v>27</v>
      </c>
      <c r="W14" s="4">
        <f>W8</f>
        <v>24</v>
      </c>
      <c r="X14" s="4">
        <f>SUMSQ(T2:T25)</f>
        <v>1608.6785176386209</v>
      </c>
      <c r="Y14" s="4"/>
      <c r="Z14" s="4"/>
      <c r="AA14" s="4"/>
      <c r="AB14" s="4"/>
      <c r="AE14" t="e">
        <f ca="1"/>
        <v>#NAME?</v>
      </c>
      <c r="AF14" t="e">
        <f ca="1"/>
        <v>#NAME?</v>
      </c>
      <c r="AG14" t="e">
        <f ca="1"/>
        <v>#NAME?</v>
      </c>
      <c r="AI14" s="4" t="s">
        <v>27</v>
      </c>
      <c r="AJ14" s="4">
        <f ca="1">AJ8</f>
        <v>-8</v>
      </c>
      <c r="AK14" s="4" t="e">
        <f ca="1">SUMSQ(AG2:AG25)</f>
        <v>#NAME?</v>
      </c>
      <c r="AL14" s="4"/>
      <c r="AM14" s="4"/>
      <c r="AN14" s="4"/>
      <c r="AO14" s="4"/>
    </row>
    <row r="15" spans="1:42" ht="15" thickBot="1" x14ac:dyDescent="0.4">
      <c r="A15" s="3">
        <v>5</v>
      </c>
      <c r="B15">
        <v>2010</v>
      </c>
      <c r="C15" s="7">
        <v>8.0331600000000005</v>
      </c>
      <c r="D15" s="7">
        <v>5.3003099999999996</v>
      </c>
      <c r="E15" s="7">
        <v>3.9876100000000001</v>
      </c>
      <c r="G15" t="str">
        <f t="shared" si="1"/>
        <v/>
      </c>
      <c r="H15" t="str">
        <f t="shared" si="0"/>
        <v/>
      </c>
      <c r="I15" t="str">
        <f t="shared" si="0"/>
        <v/>
      </c>
      <c r="P15" s="3">
        <v>5</v>
      </c>
      <c r="Q15">
        <v>2010</v>
      </c>
      <c r="R15" s="6" cm="1">
        <f t="array" ref="R15">C15-INDEX(L$2:L$9,$P15,1)</f>
        <v>8.0331600000000005</v>
      </c>
      <c r="S15" s="6" cm="1">
        <f t="array" ref="S15">D15-INDEX(M$2:M$9,$P15,1)</f>
        <v>5.3003099999999996</v>
      </c>
      <c r="T15" s="6" cm="1">
        <f t="array" ref="T15">E15-INDEX(N$2:N$9,$P15,1)</f>
        <v>3.9876100000000001</v>
      </c>
      <c r="AE15" t="e">
        <f ca="1"/>
        <v>#NAME?</v>
      </c>
      <c r="AF15" t="e">
        <f ca="1"/>
        <v>#NAME?</v>
      </c>
      <c r="AG15" t="e">
        <f ca="1"/>
        <v>#NAME?</v>
      </c>
      <c r="AM15" t="s">
        <v>28</v>
      </c>
      <c r="AO15">
        <f ca="1">SQRT(1+AM8/AJ13)</f>
        <v>0</v>
      </c>
    </row>
    <row r="16" spans="1:42" ht="15" thickTop="1" x14ac:dyDescent="0.35">
      <c r="A16" s="3">
        <v>5</v>
      </c>
      <c r="B16">
        <v>2012</v>
      </c>
      <c r="C16" s="7">
        <v>8.1939399999999996</v>
      </c>
      <c r="D16" s="7">
        <v>5.43994</v>
      </c>
      <c r="E16" s="7">
        <v>3.9613900000000002</v>
      </c>
      <c r="G16" t="str">
        <f t="shared" si="1"/>
        <v/>
      </c>
      <c r="H16" t="str">
        <f t="shared" si="0"/>
        <v/>
      </c>
      <c r="I16" t="str">
        <f t="shared" si="0"/>
        <v/>
      </c>
      <c r="P16" s="3">
        <v>5</v>
      </c>
      <c r="Q16">
        <v>2012</v>
      </c>
      <c r="R16" s="6" cm="1">
        <f t="array" ref="R16">C16-INDEX(L$2:L$9,$P16,1)</f>
        <v>8.1939399999999996</v>
      </c>
      <c r="S16" s="6" cm="1">
        <f t="array" ref="S16">D16-INDEX(M$2:M$9,$P16,1)</f>
        <v>5.43994</v>
      </c>
      <c r="T16" s="6" cm="1">
        <f t="array" ref="T16">E16-INDEX(N$2:N$9,$P16,1)</f>
        <v>3.9613900000000002</v>
      </c>
      <c r="V16" s="11"/>
      <c r="W16" s="11" t="s">
        <v>29</v>
      </c>
      <c r="X16" s="11" t="s">
        <v>30</v>
      </c>
      <c r="Y16" s="11" t="s">
        <v>31</v>
      </c>
      <c r="Z16" s="11" t="s">
        <v>23</v>
      </c>
      <c r="AA16" s="11" t="s">
        <v>32</v>
      </c>
      <c r="AB16" s="11" t="s">
        <v>33</v>
      </c>
      <c r="AC16" s="11" t="s">
        <v>34</v>
      </c>
      <c r="AE16" t="e">
        <f ca="1"/>
        <v>#NAME?</v>
      </c>
      <c r="AF16" t="e">
        <f ca="1"/>
        <v>#NAME?</v>
      </c>
      <c r="AG16" t="e">
        <f ca="1"/>
        <v>#NAME?</v>
      </c>
      <c r="AI16" s="11"/>
      <c r="AJ16" s="11" t="s">
        <v>29</v>
      </c>
      <c r="AK16" s="11" t="s">
        <v>30</v>
      </c>
      <c r="AL16" s="11" t="s">
        <v>31</v>
      </c>
      <c r="AM16" s="11" t="s">
        <v>23</v>
      </c>
      <c r="AN16" s="11" t="s">
        <v>32</v>
      </c>
      <c r="AO16" s="11" t="s">
        <v>33</v>
      </c>
      <c r="AP16" s="11" t="s">
        <v>34</v>
      </c>
    </row>
    <row r="17" spans="1:42" x14ac:dyDescent="0.35">
      <c r="A17" s="3">
        <v>6</v>
      </c>
      <c r="B17">
        <v>2008</v>
      </c>
      <c r="C17" s="7">
        <v>9.9685299999999994</v>
      </c>
      <c r="D17" s="7">
        <v>9.5003200000000003</v>
      </c>
      <c r="E17" s="7">
        <v>4.317361</v>
      </c>
      <c r="G17">
        <f t="shared" si="1"/>
        <v>10.042150000000001</v>
      </c>
      <c r="H17">
        <f t="shared" si="0"/>
        <v>9.845696666666667</v>
      </c>
      <c r="I17">
        <f t="shared" si="0"/>
        <v>4.1076636666666673</v>
      </c>
      <c r="P17" s="3">
        <v>6</v>
      </c>
      <c r="Q17">
        <v>2008</v>
      </c>
      <c r="R17" s="6" cm="1">
        <f t="array" ref="R17">C17-INDEX(L$2:L$9,$P17,1)</f>
        <v>9.9685299999999994</v>
      </c>
      <c r="S17" s="6" cm="1">
        <f t="array" ref="S17">D17-INDEX(M$2:M$9,$P17,1)</f>
        <v>9.5003200000000003</v>
      </c>
      <c r="T17" s="6" cm="1">
        <f t="array" ref="T17">E17-INDEX(N$2:N$9,$P17,1)</f>
        <v>4.317361</v>
      </c>
      <c r="V17" t="str">
        <f t="array" ref="V17:V18">TRANSPOSE(R1:S1)</f>
        <v>lcapital</v>
      </c>
      <c r="W17" t="e">
        <f t="array" aca="1" ref="W17:X18" ca="1">RegCoeff(R2:S25,T2:T25,FALSE)</f>
        <v>#NAME?</v>
      </c>
      <c r="X17" t="e">
        <f ca="1"/>
        <v>#NAME?</v>
      </c>
      <c r="Y17" t="e">
        <f ca="1">W17/X17</f>
        <v>#NAME?</v>
      </c>
      <c r="Z17" t="e">
        <f ca="1">_xlfn.T.DIST.2T(ABS(Y17),$W$13)</f>
        <v>#NAME?</v>
      </c>
      <c r="AA17" t="e">
        <f ca="1">W17-_xlfn.T.INV.2T(AA$10,$W$13)*X17</f>
        <v>#NAME?</v>
      </c>
      <c r="AB17" t="e">
        <f ca="1">W17+_xlfn.T.INV.2T(AA$10,$W$13)*X17</f>
        <v>#NAME?</v>
      </c>
      <c r="AC17" t="e">
        <f ca="1">VIF(R2:S25,1)</f>
        <v>#NAME?</v>
      </c>
      <c r="AE17" t="e">
        <f ca="1"/>
        <v>#NAME?</v>
      </c>
      <c r="AF17" t="e">
        <f ca="1"/>
        <v>#NAME?</v>
      </c>
      <c r="AG17" t="e">
        <f ca="1"/>
        <v>#NAME?</v>
      </c>
      <c r="AI17" t="e">
        <f t="array" aca="1" ref="AI17:AI18" ca="1">TRANSPOSE(AE1:AF1)</f>
        <v>#NAME?</v>
      </c>
      <c r="AJ17" t="e">
        <f ca="1">W17</f>
        <v>#NAME?</v>
      </c>
      <c r="AK17" t="e">
        <f ca="1">X17*AO15</f>
        <v>#NAME?</v>
      </c>
      <c r="AL17" t="e">
        <f ca="1">AJ17/AK17</f>
        <v>#NAME?</v>
      </c>
      <c r="AM17" t="e">
        <f ca="1">_xlfn.T.DIST.2T(ABS(AL17),$AJ$13)</f>
        <v>#NAME?</v>
      </c>
      <c r="AN17" t="e">
        <f ca="1">AJ17-_xlfn.T.INV.2T(AN$10,$AJ$13)*AK17</f>
        <v>#NAME?</v>
      </c>
      <c r="AO17" t="e">
        <f ca="1">AJ17+_xlfn.T.INV.2T(AN$10,$AJ$13)*AK17</f>
        <v>#NAME?</v>
      </c>
      <c r="AP17" t="e">
        <f ca="1">VIF(AE2:AF25,1)</f>
        <v>#NAME?</v>
      </c>
    </row>
    <row r="18" spans="1:42" x14ac:dyDescent="0.35">
      <c r="A18" s="3">
        <v>6</v>
      </c>
      <c r="B18">
        <v>2010</v>
      </c>
      <c r="C18" s="7">
        <v>10.10445</v>
      </c>
      <c r="D18" s="7">
        <v>10.0128</v>
      </c>
      <c r="E18" s="7">
        <v>4.1316800000000002</v>
      </c>
      <c r="G18" t="str">
        <f t="shared" si="1"/>
        <v/>
      </c>
      <c r="H18" t="str">
        <f t="shared" si="1"/>
        <v/>
      </c>
      <c r="I18" t="str">
        <f t="shared" si="1"/>
        <v/>
      </c>
      <c r="P18" s="3">
        <v>6</v>
      </c>
      <c r="Q18">
        <v>2010</v>
      </c>
      <c r="R18" s="6" cm="1">
        <f t="array" ref="R18">C18-INDEX(L$2:L$9,$P18,1)</f>
        <v>10.10445</v>
      </c>
      <c r="S18" s="6" cm="1">
        <f t="array" ref="S18">D18-INDEX(M$2:M$9,$P18,1)</f>
        <v>10.0128</v>
      </c>
      <c r="T18" s="6" cm="1">
        <f t="array" ref="T18">E18-INDEX(N$2:N$9,$P18,1)</f>
        <v>4.1316800000000002</v>
      </c>
      <c r="V18" s="4" t="str">
        <v>llabor</v>
      </c>
      <c r="W18" s="4" t="e">
        <f ca="1"/>
        <v>#NAME?</v>
      </c>
      <c r="X18" s="4" t="e">
        <f ca="1"/>
        <v>#NAME?</v>
      </c>
      <c r="Y18" s="4" t="e">
        <f ca="1">W18/X18</f>
        <v>#NAME?</v>
      </c>
      <c r="Z18" s="4" t="e">
        <f ca="1">_xlfn.T.DIST.2T(ABS(Y18),$W$13)</f>
        <v>#NAME?</v>
      </c>
      <c r="AA18" s="4" t="e">
        <f ca="1">W18-_xlfn.T.INV.2T(AA$10,$W$13)*X18</f>
        <v>#NAME?</v>
      </c>
      <c r="AB18" s="4" t="e">
        <f ca="1">W18+_xlfn.T.INV.2T(AA$10,$W$13)*X18</f>
        <v>#NAME?</v>
      </c>
      <c r="AC18" s="4" t="e">
        <f ca="1">VIF(R2:S25,2)</f>
        <v>#NAME?</v>
      </c>
      <c r="AE18" t="e">
        <f ca="1"/>
        <v>#NAME?</v>
      </c>
      <c r="AF18" t="e">
        <f ca="1"/>
        <v>#NAME?</v>
      </c>
      <c r="AG18" t="e">
        <f ca="1"/>
        <v>#NAME?</v>
      </c>
      <c r="AI18" s="4" t="e">
        <f ca="1"/>
        <v>#NAME?</v>
      </c>
      <c r="AJ18" s="4" t="e">
        <f ca="1">W18</f>
        <v>#NAME?</v>
      </c>
      <c r="AK18" s="4" t="e">
        <f ca="1">X18*AO15</f>
        <v>#NAME?</v>
      </c>
      <c r="AL18" s="4" t="e">
        <f ca="1">AJ18/AK18</f>
        <v>#NAME?</v>
      </c>
      <c r="AM18" s="4" t="e">
        <f ca="1">_xlfn.T.DIST.2T(ABS(AL18),$AJ$13)</f>
        <v>#NAME?</v>
      </c>
      <c r="AN18" s="4" t="e">
        <f ca="1">AJ18-_xlfn.T.INV.2T(AN$10,$AJ$13)*AK18</f>
        <v>#NAME?</v>
      </c>
      <c r="AO18" s="4" t="e">
        <f ca="1">AJ18+_xlfn.T.INV.2T(AN$10,$AJ$13)*AK18</f>
        <v>#NAME?</v>
      </c>
      <c r="AP18" s="4" t="e">
        <f ca="1">VIF(AE2:AF25,2)</f>
        <v>#NAME?</v>
      </c>
    </row>
    <row r="19" spans="1:42" x14ac:dyDescent="0.35">
      <c r="A19" s="3">
        <v>6</v>
      </c>
      <c r="B19">
        <v>2012</v>
      </c>
      <c r="C19" s="7">
        <v>10.053470000000001</v>
      </c>
      <c r="D19" s="7">
        <v>10.02397</v>
      </c>
      <c r="E19" s="7">
        <v>3.8739499999999998</v>
      </c>
      <c r="G19" t="str">
        <f t="shared" ref="G19:I25" si="3">IF($B19=2008,AVERAGE(C19:C21),"")</f>
        <v/>
      </c>
      <c r="H19" t="str">
        <f t="shared" si="3"/>
        <v/>
      </c>
      <c r="I19" t="str">
        <f t="shared" si="3"/>
        <v/>
      </c>
      <c r="L19" s="4"/>
      <c r="M19" s="4"/>
      <c r="N19" s="4"/>
      <c r="P19" s="3">
        <v>6</v>
      </c>
      <c r="Q19">
        <v>2012</v>
      </c>
      <c r="R19" s="6" cm="1">
        <f t="array" ref="R19">C19-INDEX(L$2:L$9,$P19,1)</f>
        <v>10.053470000000001</v>
      </c>
      <c r="S19" s="6" cm="1">
        <f t="array" ref="S19">D19-INDEX(M$2:M$9,$P19,1)</f>
        <v>10.02397</v>
      </c>
      <c r="T19" s="6" cm="1">
        <f t="array" ref="T19">E19-INDEX(N$2:N$9,$P19,1)</f>
        <v>3.8739499999999998</v>
      </c>
      <c r="AE19" t="e">
        <f ca="1"/>
        <v>#NAME?</v>
      </c>
      <c r="AF19" t="e">
        <f ca="1"/>
        <v>#NAME?</v>
      </c>
      <c r="AG19" t="e">
        <f ca="1"/>
        <v>#NAME?</v>
      </c>
    </row>
    <row r="20" spans="1:42" x14ac:dyDescent="0.35">
      <c r="A20" s="3">
        <v>7</v>
      </c>
      <c r="B20">
        <v>2008</v>
      </c>
      <c r="C20" s="7">
        <v>10.55368</v>
      </c>
      <c r="D20" s="7">
        <v>5.0047100000000002</v>
      </c>
      <c r="E20" s="7">
        <v>11.523529999999999</v>
      </c>
      <c r="G20">
        <f t="shared" si="3"/>
        <v>10.882356666666666</v>
      </c>
      <c r="H20">
        <f t="shared" si="3"/>
        <v>5.2018233333333335</v>
      </c>
      <c r="I20">
        <f t="shared" si="3"/>
        <v>11.550716666666666</v>
      </c>
      <c r="P20" s="3">
        <v>7</v>
      </c>
      <c r="Q20">
        <v>2008</v>
      </c>
      <c r="R20" s="6" cm="1">
        <f t="array" ref="R20">C20-INDEX(L$2:L$9,$P20,1)</f>
        <v>10.55368</v>
      </c>
      <c r="S20" s="6" cm="1">
        <f t="array" ref="S20">D20-INDEX(M$2:M$9,$P20,1)</f>
        <v>5.0047100000000002</v>
      </c>
      <c r="T20" s="6" cm="1">
        <f t="array" ref="T20">E20-INDEX(N$2:N$9,$P20,1)</f>
        <v>11.523529999999999</v>
      </c>
      <c r="AE20" t="e">
        <f ca="1"/>
        <v>#NAME?</v>
      </c>
      <c r="AF20" t="e">
        <f ca="1"/>
        <v>#NAME?</v>
      </c>
      <c r="AG20" t="e">
        <f ca="1"/>
        <v>#NAME?</v>
      </c>
    </row>
    <row r="21" spans="1:42" x14ac:dyDescent="0.35">
      <c r="A21" s="3">
        <v>7</v>
      </c>
      <c r="B21">
        <v>2010</v>
      </c>
      <c r="C21" s="7">
        <v>10.74991</v>
      </c>
      <c r="D21" s="7">
        <v>5.1787400000000003</v>
      </c>
      <c r="E21" s="7">
        <v>11.54217</v>
      </c>
      <c r="G21" t="str">
        <f t="shared" si="3"/>
        <v/>
      </c>
      <c r="H21" t="str">
        <f t="shared" si="3"/>
        <v/>
      </c>
      <c r="I21" t="str">
        <f t="shared" si="3"/>
        <v/>
      </c>
      <c r="P21" s="3">
        <v>7</v>
      </c>
      <c r="Q21">
        <v>2010</v>
      </c>
      <c r="R21" s="6" cm="1">
        <f t="array" ref="R21">C21-INDEX(L$2:L$9,$P21,1)</f>
        <v>10.74991</v>
      </c>
      <c r="S21" s="6" cm="1">
        <f t="array" ref="S21">D21-INDEX(M$2:M$9,$P21,1)</f>
        <v>5.1787400000000003</v>
      </c>
      <c r="T21" s="6" cm="1">
        <f t="array" ref="T21">E21-INDEX(N$2:N$9,$P21,1)</f>
        <v>11.54217</v>
      </c>
      <c r="AE21" t="e">
        <f ca="1"/>
        <v>#NAME?</v>
      </c>
      <c r="AF21" t="e">
        <f ca="1"/>
        <v>#NAME?</v>
      </c>
      <c r="AG21" t="e">
        <f ca="1"/>
        <v>#NAME?</v>
      </c>
    </row>
    <row r="22" spans="1:42" x14ac:dyDescent="0.35">
      <c r="A22" s="3">
        <v>7</v>
      </c>
      <c r="B22">
        <v>2012</v>
      </c>
      <c r="C22" s="7">
        <v>11.34348</v>
      </c>
      <c r="D22" s="7">
        <v>5.4220199999999998</v>
      </c>
      <c r="E22" s="7">
        <v>11.586449999999999</v>
      </c>
      <c r="G22" t="str">
        <f t="shared" si="3"/>
        <v/>
      </c>
      <c r="H22" t="str">
        <f t="shared" si="3"/>
        <v/>
      </c>
      <c r="I22" t="str">
        <f t="shared" si="3"/>
        <v/>
      </c>
      <c r="P22" s="3">
        <v>7</v>
      </c>
      <c r="Q22">
        <v>2012</v>
      </c>
      <c r="R22" s="6" cm="1">
        <f t="array" ref="R22">C22-INDEX(L$2:L$9,$P22,1)</f>
        <v>11.34348</v>
      </c>
      <c r="S22" s="6" cm="1">
        <f t="array" ref="S22">D22-INDEX(M$2:M$9,$P22,1)</f>
        <v>5.4220199999999998</v>
      </c>
      <c r="T22" s="6" cm="1">
        <f t="array" ref="T22">E22-INDEX(N$2:N$9,$P22,1)</f>
        <v>11.586449999999999</v>
      </c>
      <c r="AE22" t="e">
        <f ca="1"/>
        <v>#NAME?</v>
      </c>
      <c r="AF22" t="e">
        <f ca="1"/>
        <v>#NAME?</v>
      </c>
      <c r="AG22" t="e">
        <f ca="1"/>
        <v>#NAME?</v>
      </c>
    </row>
    <row r="23" spans="1:42" x14ac:dyDescent="0.35">
      <c r="A23" s="3">
        <v>8</v>
      </c>
      <c r="B23">
        <v>2008</v>
      </c>
      <c r="C23" s="7">
        <v>7.9739199999999997</v>
      </c>
      <c r="D23" s="7">
        <v>4.01145</v>
      </c>
      <c r="E23" s="7">
        <v>8.7066099999999995</v>
      </c>
      <c r="G23">
        <f t="shared" si="3"/>
        <v>8.2006166666666669</v>
      </c>
      <c r="H23">
        <f t="shared" si="3"/>
        <v>3.9001466666666667</v>
      </c>
      <c r="I23">
        <f t="shared" si="3"/>
        <v>8.8319466666666671</v>
      </c>
      <c r="P23" s="3">
        <v>8</v>
      </c>
      <c r="Q23">
        <v>2008</v>
      </c>
      <c r="R23" s="6" cm="1">
        <f t="array" ref="R23">C23-INDEX(L$2:L$9,$P23,1)</f>
        <v>7.9739199999999997</v>
      </c>
      <c r="S23" s="6" cm="1">
        <f t="array" ref="S23">D23-INDEX(M$2:M$9,$P23,1)</f>
        <v>4.01145</v>
      </c>
      <c r="T23" s="6" cm="1">
        <f t="array" ref="T23">E23-INDEX(N$2:N$9,$P23,1)</f>
        <v>8.7066099999999995</v>
      </c>
      <c r="AE23" t="e">
        <f ca="1"/>
        <v>#NAME?</v>
      </c>
      <c r="AF23" t="e">
        <f ca="1"/>
        <v>#NAME?</v>
      </c>
      <c r="AG23" t="e">
        <f ca="1"/>
        <v>#NAME?</v>
      </c>
    </row>
    <row r="24" spans="1:42" x14ac:dyDescent="0.35">
      <c r="A24" s="3">
        <v>8</v>
      </c>
      <c r="B24">
        <v>2010</v>
      </c>
      <c r="C24" s="7">
        <v>8.2970400000000009</v>
      </c>
      <c r="D24" s="7">
        <v>3.8803399999999999</v>
      </c>
      <c r="E24" s="7">
        <v>8.8770299999999995</v>
      </c>
      <c r="G24" t="str">
        <f t="shared" si="3"/>
        <v/>
      </c>
      <c r="H24" t="str">
        <f t="shared" si="3"/>
        <v/>
      </c>
      <c r="I24" t="str">
        <f t="shared" si="3"/>
        <v/>
      </c>
      <c r="P24" s="3">
        <v>8</v>
      </c>
      <c r="Q24">
        <v>2010</v>
      </c>
      <c r="R24" s="6" cm="1">
        <f t="array" ref="R24">C24-INDEX(L$2:L$9,$P24,1)</f>
        <v>8.2970400000000009</v>
      </c>
      <c r="S24" s="6" cm="1">
        <f t="array" ref="S24">D24-INDEX(M$2:M$9,$P24,1)</f>
        <v>3.8803399999999999</v>
      </c>
      <c r="T24" s="6" cm="1">
        <f t="array" ref="T24">E24-INDEX(N$2:N$9,$P24,1)</f>
        <v>8.8770299999999995</v>
      </c>
      <c r="AE24" t="e">
        <f ca="1"/>
        <v>#NAME?</v>
      </c>
      <c r="AF24" t="e">
        <f ca="1"/>
        <v>#NAME?</v>
      </c>
      <c r="AG24" t="e">
        <f ca="1"/>
        <v>#NAME?</v>
      </c>
    </row>
    <row r="25" spans="1:42" x14ac:dyDescent="0.35">
      <c r="A25" s="1">
        <v>8</v>
      </c>
      <c r="B25" s="4">
        <v>2012</v>
      </c>
      <c r="C25" s="12">
        <v>8.3308900000000001</v>
      </c>
      <c r="D25" s="12">
        <v>3.8086500000000001</v>
      </c>
      <c r="E25" s="12">
        <v>8.9122000000000003</v>
      </c>
      <c r="G25" s="4" t="str">
        <f t="shared" si="3"/>
        <v/>
      </c>
      <c r="H25" s="4" t="str">
        <f t="shared" si="3"/>
        <v/>
      </c>
      <c r="I25" s="4" t="str">
        <f t="shared" si="3"/>
        <v/>
      </c>
      <c r="P25" s="1">
        <v>8</v>
      </c>
      <c r="Q25" s="4">
        <v>2012</v>
      </c>
      <c r="R25" s="13" cm="1">
        <f t="array" ref="R25">C25-INDEX(L$2:L$9,$P25,1)</f>
        <v>8.3308900000000001</v>
      </c>
      <c r="S25" s="13" cm="1">
        <f t="array" ref="S25">D25-INDEX(M$2:M$9,$P25,1)</f>
        <v>3.8086500000000001</v>
      </c>
      <c r="T25" s="13" cm="1">
        <f t="array" ref="T25">E25-INDEX(N$2:N$9,$P25,1)</f>
        <v>8.9122000000000003</v>
      </c>
      <c r="AE25" s="4" t="e">
        <f ca="1"/>
        <v>#NAME?</v>
      </c>
      <c r="AF25" s="4" t="e">
        <f ca="1"/>
        <v>#NAME?</v>
      </c>
      <c r="AG25" s="4" t="e">
        <f ca="1"/>
        <v>#NAME?</v>
      </c>
    </row>
    <row r="27" spans="1:42" x14ac:dyDescent="0.35">
      <c r="R27" s="10" t="e" cm="1">
        <f t="array" aca="1" ref="R27" ca="1">PANEL_DEMEAN(C1:E25,3,TRUE)</f>
        <v>#NAME?</v>
      </c>
      <c r="S27" s="10"/>
      <c r="T27" s="10"/>
    </row>
    <row r="51" spans="18:20" x14ac:dyDescent="0.35">
      <c r="R51" s="4"/>
      <c r="S51" s="4"/>
      <c r="T51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Demean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2023-04-05T20:16:25Z</dcterms:created>
  <dcterms:modified xsi:type="dcterms:W3CDTF">2023-04-05T20:19:21Z</dcterms:modified>
</cp:coreProperties>
</file>