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9F645D0-CA32-4203-B771-9B6DDADCE8E6}" xr6:coauthVersionLast="47" xr6:coauthVersionMax="47" xr10:uidLastSave="{00000000-0000-0000-0000-000000000000}"/>
  <bookViews>
    <workbookView xWindow="-110" yWindow="-110" windowWidth="19420" windowHeight="10300" xr2:uid="{4B01C07D-26D7-4E32-AC0B-FEA33B5E143D}"/>
  </bookViews>
  <sheets>
    <sheet name="Title" sheetId="2" r:id="rId1"/>
    <sheet name="Diff 3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BA18" i="1"/>
  <c r="AR18" i="1"/>
  <c r="AE18" i="1"/>
  <c r="N18" i="1"/>
  <c r="BA17" i="1"/>
  <c r="AU18" i="1"/>
  <c r="AV17" i="1"/>
  <c r="AU17" i="1"/>
  <c r="AU17" i="1" a="1"/>
  <c r="AV18" i="1" s="1"/>
  <c r="AR17" i="1"/>
  <c r="AE17" i="1"/>
  <c r="Z18" i="1"/>
  <c r="Y17" i="1" a="1"/>
  <c r="Y18" i="1" s="1"/>
  <c r="I19" i="1"/>
  <c r="H19" i="1"/>
  <c r="I18" i="1"/>
  <c r="H18" i="1"/>
  <c r="H17" i="1" a="1"/>
  <c r="I17" i="1" s="1"/>
  <c r="I12" i="1"/>
  <c r="AG1" i="1" a="1"/>
  <c r="AG25" i="1" s="1"/>
  <c r="T1" i="1" a="1"/>
  <c r="V15" i="1" s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G19" i="1"/>
  <c r="G18" i="1" a="1"/>
  <c r="G18" i="1" s="1"/>
  <c r="R17" i="1"/>
  <c r="Q17" i="1"/>
  <c r="P17" i="1"/>
  <c r="R16" i="1"/>
  <c r="Q16" i="1"/>
  <c r="P16" i="1"/>
  <c r="R15" i="1"/>
  <c r="Q15" i="1"/>
  <c r="P15" i="1"/>
  <c r="R14" i="1"/>
  <c r="Q14" i="1"/>
  <c r="P14" i="1"/>
  <c r="I14" i="1"/>
  <c r="R13" i="1"/>
  <c r="Q13" i="1"/>
  <c r="P13" i="1"/>
  <c r="R12" i="1"/>
  <c r="Q12" i="1"/>
  <c r="P12" i="1"/>
  <c r="H12" i="1"/>
  <c r="R11" i="1"/>
  <c r="Q11" i="1"/>
  <c r="P11" i="1"/>
  <c r="R10" i="1"/>
  <c r="Q10" i="1"/>
  <c r="P10" i="1"/>
  <c r="R9" i="1"/>
  <c r="Q9" i="1"/>
  <c r="P9" i="1"/>
  <c r="R8" i="1"/>
  <c r="Q8" i="1"/>
  <c r="P8" i="1"/>
  <c r="H8" i="1"/>
  <c r="H14" i="1" s="1"/>
  <c r="H13" i="1" s="1"/>
  <c r="R7" i="1"/>
  <c r="Q7" i="1"/>
  <c r="P7" i="1"/>
  <c r="R6" i="1"/>
  <c r="Q6" i="1"/>
  <c r="P6" i="1"/>
  <c r="R5" i="1"/>
  <c r="Q5" i="1"/>
  <c r="P5" i="1"/>
  <c r="R4" i="1"/>
  <c r="Q4" i="1"/>
  <c r="P4" i="1"/>
  <c r="R3" i="1"/>
  <c r="Q3" i="1"/>
  <c r="P3" i="1"/>
  <c r="R2" i="1"/>
  <c r="Q2" i="1"/>
  <c r="P2" i="1"/>
  <c r="V2" i="1" l="1"/>
  <c r="AH1" i="1"/>
  <c r="AI22" i="1"/>
  <c r="T3" i="1"/>
  <c r="T11" i="1"/>
  <c r="V13" i="1"/>
  <c r="AI9" i="1"/>
  <c r="U5" i="1"/>
  <c r="U13" i="1"/>
  <c r="AG4" i="1"/>
  <c r="AI14" i="1"/>
  <c r="AH17" i="1"/>
  <c r="AH25" i="1"/>
  <c r="U8" i="1"/>
  <c r="U16" i="1"/>
  <c r="AG7" i="1"/>
  <c r="AH20" i="1"/>
  <c r="AG23" i="1"/>
  <c r="T6" i="1"/>
  <c r="T14" i="1"/>
  <c r="AI4" i="1"/>
  <c r="AI12" i="1"/>
  <c r="AH23" i="1"/>
  <c r="T1" i="1"/>
  <c r="V3" i="1"/>
  <c r="U6" i="1"/>
  <c r="T9" i="1"/>
  <c r="V11" i="1"/>
  <c r="U14" i="1"/>
  <c r="T17" i="1"/>
  <c r="AH2" i="1"/>
  <c r="AG5" i="1"/>
  <c r="AI7" i="1"/>
  <c r="AH10" i="1"/>
  <c r="AG13" i="1"/>
  <c r="AI15" i="1"/>
  <c r="AH18" i="1"/>
  <c r="AG21" i="1"/>
  <c r="AI23" i="1"/>
  <c r="Y17" i="1"/>
  <c r="V8" i="1"/>
  <c r="V16" i="1"/>
  <c r="AH7" i="1"/>
  <c r="AG18" i="1"/>
  <c r="U1" i="1"/>
  <c r="T4" i="1"/>
  <c r="V6" i="1"/>
  <c r="U9" i="1"/>
  <c r="T12" i="1"/>
  <c r="V14" i="1"/>
  <c r="U17" i="1"/>
  <c r="AI2" i="1"/>
  <c r="AH5" i="1"/>
  <c r="AG8" i="1"/>
  <c r="AI10" i="1"/>
  <c r="AH13" i="1"/>
  <c r="AG16" i="1"/>
  <c r="AI18" i="1"/>
  <c r="AH21" i="1"/>
  <c r="AG24" i="1"/>
  <c r="H17" i="1"/>
  <c r="Z17" i="1"/>
  <c r="T8" i="1"/>
  <c r="T16" i="1"/>
  <c r="AI6" i="1"/>
  <c r="AG12" i="1"/>
  <c r="AG20" i="1"/>
  <c r="V5" i="1"/>
  <c r="AI1" i="1"/>
  <c r="AH4" i="1"/>
  <c r="AH12" i="1"/>
  <c r="AG15" i="1"/>
  <c r="AI17" i="1"/>
  <c r="AI25" i="1"/>
  <c r="U3" i="1"/>
  <c r="U11" i="1"/>
  <c r="AG2" i="1"/>
  <c r="AG10" i="1"/>
  <c r="AH15" i="1"/>
  <c r="AI20" i="1"/>
  <c r="V1" i="1"/>
  <c r="U4" i="1"/>
  <c r="T7" i="1"/>
  <c r="V9" i="1"/>
  <c r="U12" i="1"/>
  <c r="T15" i="1"/>
  <c r="V17" i="1"/>
  <c r="AG3" i="1"/>
  <c r="AI5" i="1"/>
  <c r="AH8" i="1"/>
  <c r="AG11" i="1"/>
  <c r="AI13" i="1"/>
  <c r="AH16" i="1"/>
  <c r="AG19" i="1"/>
  <c r="AI21" i="1"/>
  <c r="AH24" i="1"/>
  <c r="AH3" i="1"/>
  <c r="AG6" i="1"/>
  <c r="AI8" i="1"/>
  <c r="AH11" i="1"/>
  <c r="AG14" i="1"/>
  <c r="AI16" i="1"/>
  <c r="AH19" i="1"/>
  <c r="AG22" i="1"/>
  <c r="AI24" i="1"/>
  <c r="V10" i="1"/>
  <c r="AH9" i="1"/>
  <c r="T2" i="1"/>
  <c r="V4" i="1"/>
  <c r="U7" i="1"/>
  <c r="T10" i="1"/>
  <c r="V12" i="1"/>
  <c r="U15" i="1"/>
  <c r="U2" i="1"/>
  <c r="T5" i="1"/>
  <c r="V7" i="1"/>
  <c r="U10" i="1"/>
  <c r="T13" i="1"/>
  <c r="AG1" i="1"/>
  <c r="AI3" i="1"/>
  <c r="AH6" i="1"/>
  <c r="AG9" i="1"/>
  <c r="AI11" i="1"/>
  <c r="AH14" i="1"/>
  <c r="AG17" i="1"/>
  <c r="AI19" i="1"/>
  <c r="AH22" i="1"/>
  <c r="AV14" i="1" l="1"/>
  <c r="AM14" i="1"/>
  <c r="AL8" i="1"/>
  <c r="AU8" i="1"/>
  <c r="X17" i="1" a="1"/>
  <c r="J17" i="1"/>
  <c r="K17" i="1" s="1"/>
  <c r="M17" i="1"/>
  <c r="L17" i="1"/>
  <c r="M19" i="1"/>
  <c r="L19" i="1"/>
  <c r="J19" i="1"/>
  <c r="K19" i="1" s="1"/>
  <c r="Y12" i="1"/>
  <c r="J18" i="1"/>
  <c r="K18" i="1" s="1"/>
  <c r="M18" i="1"/>
  <c r="L18" i="1"/>
  <c r="Y8" i="1"/>
  <c r="Z14" i="1"/>
  <c r="AT17" i="1" a="1"/>
  <c r="AK17" i="1" a="1"/>
  <c r="AL12" i="1"/>
  <c r="AV12" i="1"/>
  <c r="AU12" i="1"/>
  <c r="J12" i="1" l="1"/>
  <c r="H5" i="1"/>
  <c r="I13" i="1"/>
  <c r="Y14" i="1"/>
  <c r="Y13" i="1" s="1"/>
  <c r="AD17" i="1" s="1"/>
  <c r="AU5" i="1"/>
  <c r="AW12" i="1"/>
  <c r="AZ18" i="1"/>
  <c r="AW18" i="1"/>
  <c r="AA18" i="1"/>
  <c r="AC18" i="1"/>
  <c r="Z12" i="1"/>
  <c r="Z13" i="1" s="1"/>
  <c r="AT18" i="1"/>
  <c r="AT17" i="1"/>
  <c r="AU14" i="1"/>
  <c r="AU13" i="1" s="1"/>
  <c r="AY18" i="1" s="1"/>
  <c r="AV13" i="1"/>
  <c r="AW13" i="1" s="1"/>
  <c r="AU7" i="1" s="1"/>
  <c r="AW17" i="1"/>
  <c r="AX17" i="1" s="1"/>
  <c r="AZ17" i="1"/>
  <c r="AY17" i="1"/>
  <c r="AC17" i="1"/>
  <c r="AA17" i="1"/>
  <c r="AL14" i="1"/>
  <c r="AL13" i="1" s="1"/>
  <c r="AQ15" i="1" s="1"/>
  <c r="AL17" i="1" s="1" a="1"/>
  <c r="AK18" i="1"/>
  <c r="AK17" i="1"/>
  <c r="X18" i="1"/>
  <c r="X17" i="1"/>
  <c r="AA13" i="1" l="1"/>
  <c r="Y7" i="1" s="1"/>
  <c r="AB4" i="1"/>
  <c r="AB5" i="1" s="1"/>
  <c r="AX12" i="1"/>
  <c r="AY12" i="1" s="1"/>
  <c r="AZ12" i="1" s="1"/>
  <c r="AD18" i="1"/>
  <c r="AX18" i="1"/>
  <c r="AM18" i="1"/>
  <c r="AL18" i="1"/>
  <c r="AL17" i="1"/>
  <c r="AM12" i="1" s="1"/>
  <c r="AL5" i="1" s="1"/>
  <c r="AM17" i="1"/>
  <c r="AX6" i="1"/>
  <c r="AB17" i="1"/>
  <c r="AX4" i="1"/>
  <c r="AX5" i="1" s="1"/>
  <c r="H4" i="1"/>
  <c r="H6" i="1"/>
  <c r="Y5" i="1"/>
  <c r="AA12" i="1"/>
  <c r="AU6" i="1"/>
  <c r="AU4" i="1"/>
  <c r="AB18" i="1"/>
  <c r="AB6" i="1"/>
  <c r="K4" i="1"/>
  <c r="K5" i="1" s="1"/>
  <c r="K6" i="1"/>
  <c r="J13" i="1"/>
  <c r="H7" i="1" s="1"/>
  <c r="AM13" i="1"/>
  <c r="AB12" i="1" l="1"/>
  <c r="AC12" i="1" s="1"/>
  <c r="AD12" i="1" s="1"/>
  <c r="AN12" i="1"/>
  <c r="AO12" i="1" s="1"/>
  <c r="AP12" i="1" s="1"/>
  <c r="AQ12" i="1" s="1"/>
  <c r="K12" i="1"/>
  <c r="L12" i="1" s="1"/>
  <c r="M12" i="1" s="1"/>
  <c r="AQ17" i="1"/>
  <c r="AN17" i="1"/>
  <c r="AO17" i="1" s="1"/>
  <c r="AP17" i="1"/>
  <c r="AQ18" i="1"/>
  <c r="AP18" i="1"/>
  <c r="AN18" i="1"/>
  <c r="AO18" i="1" s="1"/>
  <c r="AN13" i="1"/>
  <c r="AL7" i="1" s="1"/>
  <c r="AO6" i="1"/>
  <c r="AO4" i="1"/>
  <c r="AO5" i="1" s="1"/>
  <c r="Y6" i="1"/>
  <c r="Y4" i="1"/>
  <c r="AL4" i="1"/>
  <c r="AL6" i="1"/>
</calcChain>
</file>

<file path=xl/sharedStrings.xml><?xml version="1.0" encoding="utf-8"?>
<sst xmlns="http://schemas.openxmlformats.org/spreadsheetml/2006/main" count="127" uniqueCount="42">
  <si>
    <t>firm</t>
  </si>
  <si>
    <t>year</t>
  </si>
  <si>
    <t>lcapital</t>
  </si>
  <si>
    <t>llabor</t>
  </si>
  <si>
    <t>lsales</t>
  </si>
  <si>
    <t>Regression Analysis</t>
  </si>
  <si>
    <t>Regression (FEM: differenced data)</t>
  </si>
  <si>
    <t>Regression (FEM: demeaned data)</t>
  </si>
  <si>
    <t>OVERALL FIT</t>
  </si>
  <si>
    <t>Multiple R</t>
  </si>
  <si>
    <t>AIC</t>
  </si>
  <si>
    <t>R Square</t>
  </si>
  <si>
    <t>AICc</t>
  </si>
  <si>
    <t>Adjusted R Square</t>
  </si>
  <si>
    <t>SBC</t>
  </si>
  <si>
    <t>BSC</t>
  </si>
  <si>
    <t>Standard Error</t>
  </si>
  <si>
    <t>Observations</t>
  </si>
  <si>
    <t>Units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</si>
  <si>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</si>
  <si>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</si>
  <si>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</si>
  <si>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</si>
  <si>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</si>
  <si>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</si>
  <si>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</si>
  <si>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</si>
  <si>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</si>
  <si>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</si>
  <si>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</si>
  <si>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correction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</si>
  <si>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</si>
  <si>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</si>
  <si>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</si>
  <si>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</si>
  <si>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</si>
  <si>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</si>
  <si>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</si>
  <si>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</si>
  <si>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Updated</t>
  </si>
  <si>
    <t>Copyright © 2013 - 2023 Charles Zaiontz</t>
  </si>
  <si>
    <t>Differencing for Panel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</si>
</sst>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Time%20Series%20Examples%205%20March%202022.xlsx" TargetMode="External"/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FB90-30EF-4ABE-8853-F35CC2C48583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38</v>
      </c>
    </row>
    <row r="2" spans="1:2" x14ac:dyDescent="0.35">
      <c r="A2" t="s">
        <v>41</v>
      </c>
    </row>
    <row r="4" spans="1:2" x14ac:dyDescent="0.35">
      <c r="A4" t="s">
        <v>39</v>
      </c>
      <c r="B4" s="13">
        <v>45021</v>
      </c>
    </row>
    <row r="6" spans="1:2" x14ac:dyDescent="0.35">
      <c r="A6" s="14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DDDF-DFDB-44DA-8529-DA7E9CDE456B}">
  <sheetPr codeName="Sheet37"/>
  <dimension ref="A1:BA25"/>
  <sheetViews>
    <sheetView zoomScaleNormal="100" workbookViewId="0"/>
  </sheetViews>
  <sheetFormatPr defaultRowHeight="14.5" x14ac:dyDescent="0.35"/>
  <cols>
    <col min="1" max="2" width="6.08984375" customWidth="1"/>
    <col min="3" max="5" width="8.7265625" style="6"/>
    <col min="6" max="6" width="4.6328125" hidden="1" customWidth="1"/>
    <col min="7" max="7" width="15.7265625" hidden="1" customWidth="1"/>
    <col min="8" max="14" width="0" hidden="1" customWidth="1"/>
    <col min="15" max="15" width="4.6328125" customWidth="1"/>
    <col min="19" max="19" width="4.6328125" customWidth="1"/>
    <col min="23" max="23" width="4.6328125" customWidth="1"/>
    <col min="24" max="24" width="15.7265625" customWidth="1"/>
  </cols>
  <sheetData>
    <row r="1" spans="1:53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G1" t="s">
        <v>5</v>
      </c>
      <c r="P1" s="1" t="s">
        <v>2</v>
      </c>
      <c r="Q1" s="1" t="s">
        <v>3</v>
      </c>
      <c r="R1" s="1" t="s">
        <v>4</v>
      </c>
      <c r="T1" s="1" t="e">
        <f t="array" aca="1" ref="T1:V17" ca="1">PANEL_DIFF(C1:E25,3,TRUE)</f>
        <v>#NAME?</v>
      </c>
      <c r="U1" s="1" t="e">
        <f ca="1"/>
        <v>#NAME?</v>
      </c>
      <c r="V1" s="1" t="e">
        <f ca="1"/>
        <v>#NAME?</v>
      </c>
      <c r="X1" t="s">
        <v>6</v>
      </c>
      <c r="AG1" s="3" t="e">
        <f t="array" aca="1" ref="AG1:AI25" ca="1">PANEL_DEMEAN(C1:E25,3,TRUE)</f>
        <v>#NAME?</v>
      </c>
      <c r="AH1" s="3" t="e">
        <f ca="1"/>
        <v>#NAME?</v>
      </c>
      <c r="AI1" s="3" t="e">
        <f ca="1"/>
        <v>#NAME?</v>
      </c>
      <c r="AK1" t="s">
        <v>7</v>
      </c>
      <c r="AT1" t="s">
        <v>5</v>
      </c>
    </row>
    <row r="2" spans="1:53" x14ac:dyDescent="0.35">
      <c r="A2" s="4">
        <v>1</v>
      </c>
      <c r="B2" s="4">
        <v>2008</v>
      </c>
      <c r="C2" s="5">
        <v>8.9138500000000001</v>
      </c>
      <c r="D2" s="5">
        <v>3.1783199999999998</v>
      </c>
      <c r="E2" s="5">
        <v>9.5985499999999995</v>
      </c>
      <c r="P2">
        <f>IF($B2&lt;&gt;2012,C2-C3,"")</f>
        <v>-1.6650000000000276E-2</v>
      </c>
      <c r="Q2">
        <f t="shared" ref="Q2:R17" si="0">IF($B2&lt;&gt;2012,D2-D3,"")</f>
        <v>-0.30481000000000025</v>
      </c>
      <c r="R2">
        <f t="shared" si="0"/>
        <v>-0.1062100000000008</v>
      </c>
      <c r="T2" t="e">
        <f ca="1"/>
        <v>#NAME?</v>
      </c>
      <c r="U2" t="e">
        <f ca="1"/>
        <v>#NAME?</v>
      </c>
      <c r="V2" t="e">
        <f ca="1"/>
        <v>#NAME?</v>
      </c>
      <c r="AG2" t="e">
        <f ca="1"/>
        <v>#NAME?</v>
      </c>
      <c r="AH2" t="e">
        <f ca="1"/>
        <v>#NAME?</v>
      </c>
      <c r="AI2" t="e">
        <f ca="1"/>
        <v>#NAME?</v>
      </c>
    </row>
    <row r="3" spans="1:53" ht="15" thickBot="1" x14ac:dyDescent="0.4">
      <c r="A3">
        <v>1</v>
      </c>
      <c r="B3">
        <v>2010</v>
      </c>
      <c r="C3" s="6">
        <v>8.9305000000000003</v>
      </c>
      <c r="D3" s="6">
        <v>3.4831300000000001</v>
      </c>
      <c r="E3" s="6">
        <v>9.7047600000000003</v>
      </c>
      <c r="G3" s="7" t="s">
        <v>8</v>
      </c>
      <c r="H3" s="7"/>
      <c r="J3" s="7"/>
      <c r="K3" s="7"/>
      <c r="P3">
        <f t="shared" ref="P3:R25" si="1">IF($B3&lt;&gt;2012,C3-C4,"")</f>
        <v>-8.4600000000000009E-2</v>
      </c>
      <c r="Q3">
        <f t="shared" si="0"/>
        <v>-0.35193999999999992</v>
      </c>
      <c r="R3">
        <f t="shared" si="0"/>
        <v>-0.13838999999999935</v>
      </c>
      <c r="T3" t="e">
        <f ca="1"/>
        <v>#NAME?</v>
      </c>
      <c r="U3" t="e">
        <f ca="1"/>
        <v>#NAME?</v>
      </c>
      <c r="V3" t="e">
        <f ca="1"/>
        <v>#NAME?</v>
      </c>
      <c r="X3" s="7" t="s">
        <v>8</v>
      </c>
      <c r="Y3" s="7"/>
      <c r="AA3" s="7"/>
      <c r="AB3" s="7"/>
      <c r="AG3" t="e">
        <f ca="1"/>
        <v>#NAME?</v>
      </c>
      <c r="AH3" t="e">
        <f ca="1"/>
        <v>#NAME?</v>
      </c>
      <c r="AI3" t="e">
        <f ca="1"/>
        <v>#NAME?</v>
      </c>
      <c r="AK3" s="7" t="s">
        <v>8</v>
      </c>
      <c r="AL3" s="7"/>
      <c r="AN3" s="7"/>
      <c r="AO3" s="7"/>
      <c r="AT3" s="7" t="s">
        <v>8</v>
      </c>
      <c r="AU3" s="7"/>
      <c r="AW3" s="7"/>
      <c r="AX3" s="7"/>
    </row>
    <row r="4" spans="1:53" ht="15" thickTop="1" x14ac:dyDescent="0.35">
      <c r="A4">
        <v>1</v>
      </c>
      <c r="B4">
        <v>2012</v>
      </c>
      <c r="C4" s="6">
        <v>9.0151000000000003</v>
      </c>
      <c r="D4" s="6">
        <v>3.83507</v>
      </c>
      <c r="E4" s="6">
        <v>9.8431499999999996</v>
      </c>
      <c r="G4" t="s">
        <v>9</v>
      </c>
      <c r="H4" t="e">
        <f ca="1">SQRT(H5)</f>
        <v>#NAME?</v>
      </c>
      <c r="J4" t="s">
        <v>10</v>
      </c>
      <c r="K4" t="e">
        <f ca="1">H8*LN(I13/H8)+2*(H12+1)</f>
        <v>#NAME?</v>
      </c>
      <c r="P4" t="str">
        <f t="shared" si="1"/>
        <v/>
      </c>
      <c r="Q4" t="str">
        <f t="shared" si="0"/>
        <v/>
      </c>
      <c r="R4" t="str">
        <f t="shared" si="0"/>
        <v/>
      </c>
      <c r="T4" t="e">
        <f ca="1"/>
        <v>#NAME?</v>
      </c>
      <c r="U4" t="e">
        <f ca="1"/>
        <v>#NAME?</v>
      </c>
      <c r="V4" t="e">
        <f ca="1"/>
        <v>#NAME?</v>
      </c>
      <c r="X4" t="s">
        <v>9</v>
      </c>
      <c r="Y4" t="e">
        <f ca="1">SQRT(Y5)</f>
        <v>#NAME?</v>
      </c>
      <c r="AA4" t="s">
        <v>10</v>
      </c>
      <c r="AB4" t="e">
        <f ca="1">Y8*LN(Z13/Y8)+2*Y12</f>
        <v>#NAME?</v>
      </c>
      <c r="AG4" t="e">
        <f ca="1"/>
        <v>#NAME?</v>
      </c>
      <c r="AH4" t="e">
        <f ca="1"/>
        <v>#NAME?</v>
      </c>
      <c r="AI4" t="e">
        <f ca="1"/>
        <v>#NAME?</v>
      </c>
      <c r="AK4" t="s">
        <v>9</v>
      </c>
      <c r="AL4" t="e">
        <f ca="1">SQRT(AL5)</f>
        <v>#NAME?</v>
      </c>
      <c r="AN4" t="s">
        <v>10</v>
      </c>
      <c r="AO4" t="e">
        <f ca="1">AL8*LN(AM13/AL8)+2*AL12</f>
        <v>#NAME?</v>
      </c>
      <c r="AT4" t="s">
        <v>9</v>
      </c>
      <c r="AU4" t="e">
        <f ca="1">SQRT(AU5)</f>
        <v>#NAME?</v>
      </c>
      <c r="AW4" t="s">
        <v>10</v>
      </c>
      <c r="AX4" t="e">
        <f ca="1">AU8*LN(AV13/AU8)+2*AU12</f>
        <v>#NAME?</v>
      </c>
    </row>
    <row r="5" spans="1:53" x14ac:dyDescent="0.35">
      <c r="A5">
        <v>2</v>
      </c>
      <c r="B5">
        <v>2008</v>
      </c>
      <c r="C5" s="6">
        <v>7.7774000000000001</v>
      </c>
      <c r="D5" s="6">
        <v>4.2269300000000003</v>
      </c>
      <c r="E5" s="6">
        <v>8.1265400000000003</v>
      </c>
      <c r="G5" t="s">
        <v>11</v>
      </c>
      <c r="H5" t="e">
        <f ca="1">I12/I14</f>
        <v>#NAME?</v>
      </c>
      <c r="J5" t="s">
        <v>12</v>
      </c>
      <c r="K5" t="e">
        <f ca="1">K4+2*(H12+2)*(H12+3)/(H8-H12-3)</f>
        <v>#NAME?</v>
      </c>
      <c r="P5">
        <f t="shared" si="1"/>
        <v>0.52031000000000027</v>
      </c>
      <c r="Q5">
        <f t="shared" si="0"/>
        <v>-0.21063999999999972</v>
      </c>
      <c r="R5">
        <f t="shared" si="0"/>
        <v>-0.42121999999999993</v>
      </c>
      <c r="T5" t="e">
        <f ca="1"/>
        <v>#NAME?</v>
      </c>
      <c r="U5" t="e">
        <f ca="1"/>
        <v>#NAME?</v>
      </c>
      <c r="V5" t="e">
        <f ca="1"/>
        <v>#NAME?</v>
      </c>
      <c r="X5" t="s">
        <v>11</v>
      </c>
      <c r="Y5" t="e">
        <f ca="1">Z12/Z14</f>
        <v>#NAME?</v>
      </c>
      <c r="AA5" t="s">
        <v>12</v>
      </c>
      <c r="AB5" t="e">
        <f ca="1">AB4+2*(Y12+1)*(Y12+2)/(Y8-Y12-2)</f>
        <v>#NAME?</v>
      </c>
      <c r="AG5" t="e">
        <f ca="1"/>
        <v>#NAME?</v>
      </c>
      <c r="AH5" t="e">
        <f ca="1"/>
        <v>#NAME?</v>
      </c>
      <c r="AI5" t="e">
        <f ca="1"/>
        <v>#NAME?</v>
      </c>
      <c r="AK5" t="s">
        <v>11</v>
      </c>
      <c r="AL5" t="e">
        <f ca="1">AM12/AM14</f>
        <v>#NAME?</v>
      </c>
      <c r="AN5" t="s">
        <v>12</v>
      </c>
      <c r="AO5" t="e">
        <f ca="1">AO4+2*(AL12+1)*(AL12+2)/(AL8-AL12-2)</f>
        <v>#NAME?</v>
      </c>
      <c r="AT5" t="s">
        <v>11</v>
      </c>
      <c r="AU5" t="e">
        <f ca="1">AV12/AV14</f>
        <v>#NAME?</v>
      </c>
      <c r="AW5" t="s">
        <v>12</v>
      </c>
      <c r="AX5" t="e">
        <f ca="1">AX4+2*(AU12+1)*(AU12+2)/(AU8-AU12-2)</f>
        <v>#NAME?</v>
      </c>
    </row>
    <row r="6" spans="1:53" x14ac:dyDescent="0.35">
      <c r="A6">
        <v>2</v>
      </c>
      <c r="B6">
        <v>2010</v>
      </c>
      <c r="C6" s="6">
        <v>7.2570899999999998</v>
      </c>
      <c r="D6" s="6">
        <v>4.43757</v>
      </c>
      <c r="E6" s="6">
        <v>8.5477600000000002</v>
      </c>
      <c r="G6" t="s">
        <v>13</v>
      </c>
      <c r="H6" t="e">
        <f ca="1">1-(1-H5)*(H8-1)/(H8-H12-1)</f>
        <v>#NAME?</v>
      </c>
      <c r="J6" s="3" t="s">
        <v>14</v>
      </c>
      <c r="K6" s="3" t="e">
        <f ca="1">H8*LN(I13/H8)+(H12+1)*LN(H8)</f>
        <v>#NAME?</v>
      </c>
      <c r="P6">
        <f t="shared" si="1"/>
        <v>-2.0546699999999998</v>
      </c>
      <c r="Q6">
        <f t="shared" si="0"/>
        <v>4.4010000000000105E-2</v>
      </c>
      <c r="R6">
        <f t="shared" si="0"/>
        <v>0.75017000000000067</v>
      </c>
      <c r="T6" t="e">
        <f ca="1"/>
        <v>#NAME?</v>
      </c>
      <c r="U6" t="e">
        <f ca="1"/>
        <v>#NAME?</v>
      </c>
      <c r="V6" t="e">
        <f ca="1"/>
        <v>#NAME?</v>
      </c>
      <c r="X6" t="s">
        <v>13</v>
      </c>
      <c r="Y6" t="e">
        <f ca="1">1-(1-Y5)*Y8/(Y8-Y12)</f>
        <v>#NAME?</v>
      </c>
      <c r="AA6" s="3" t="s">
        <v>15</v>
      </c>
      <c r="AB6" s="3" t="e">
        <f ca="1">Y8*LN(Z13/Y8)+Y12*LN(Y8)</f>
        <v>#NAME?</v>
      </c>
      <c r="AG6" t="e">
        <f ca="1"/>
        <v>#NAME?</v>
      </c>
      <c r="AH6" t="e">
        <f ca="1"/>
        <v>#NAME?</v>
      </c>
      <c r="AI6" t="e">
        <f ca="1"/>
        <v>#NAME?</v>
      </c>
      <c r="AK6" t="s">
        <v>13</v>
      </c>
      <c r="AL6" t="e">
        <f ca="1">1-(1-AL5)*AL8/(AL8-AL12)</f>
        <v>#NAME?</v>
      </c>
      <c r="AN6" s="3" t="s">
        <v>15</v>
      </c>
      <c r="AO6" s="3" t="e">
        <f ca="1">AL8*LN(AM13/AL8)+AL12*LN(AL8)</f>
        <v>#NAME?</v>
      </c>
      <c r="AT6" t="s">
        <v>13</v>
      </c>
      <c r="AU6" t="e">
        <f ca="1">1-(1-AU5)*AU8/(AU8-AU12)</f>
        <v>#NAME?</v>
      </c>
      <c r="AW6" s="3" t="s">
        <v>15</v>
      </c>
      <c r="AX6" s="3" t="e">
        <f ca="1">AU8*LN(AV13/AU8)+AU12*LN(AU8)</f>
        <v>#NAME?</v>
      </c>
    </row>
    <row r="7" spans="1:53" x14ac:dyDescent="0.35">
      <c r="A7">
        <v>2</v>
      </c>
      <c r="B7">
        <v>2012</v>
      </c>
      <c r="C7" s="6">
        <v>9.3117599999999996</v>
      </c>
      <c r="D7" s="6">
        <v>4.3935599999999999</v>
      </c>
      <c r="E7" s="6">
        <v>7.7975899999999996</v>
      </c>
      <c r="G7" t="s">
        <v>16</v>
      </c>
      <c r="H7" t="e">
        <f ca="1">SQRT(J13)</f>
        <v>#NAME?</v>
      </c>
      <c r="P7" t="str">
        <f t="shared" si="1"/>
        <v/>
      </c>
      <c r="Q7" t="str">
        <f t="shared" si="0"/>
        <v/>
      </c>
      <c r="R7" t="str">
        <f t="shared" si="0"/>
        <v/>
      </c>
      <c r="T7" t="e">
        <f ca="1"/>
        <v>#NAME?</v>
      </c>
      <c r="U7" t="e">
        <f ca="1"/>
        <v>#NAME?</v>
      </c>
      <c r="V7" t="e">
        <f ca="1"/>
        <v>#NAME?</v>
      </c>
      <c r="X7" t="s">
        <v>16</v>
      </c>
      <c r="Y7" t="e">
        <f ca="1">SQRT(AA13)</f>
        <v>#NAME?</v>
      </c>
      <c r="AG7" t="e">
        <f ca="1"/>
        <v>#NAME?</v>
      </c>
      <c r="AH7" t="e">
        <f ca="1"/>
        <v>#NAME?</v>
      </c>
      <c r="AI7" t="e">
        <f ca="1"/>
        <v>#NAME?</v>
      </c>
      <c r="AK7" t="s">
        <v>16</v>
      </c>
      <c r="AL7" t="e">
        <f ca="1">SQRT(AN13)</f>
        <v>#NAME?</v>
      </c>
      <c r="AT7" t="s">
        <v>16</v>
      </c>
      <c r="AU7" t="e">
        <f ca="1">SQRT(AW13)</f>
        <v>#NAME?</v>
      </c>
    </row>
    <row r="8" spans="1:53" x14ac:dyDescent="0.35">
      <c r="A8">
        <v>3</v>
      </c>
      <c r="B8">
        <v>2008</v>
      </c>
      <c r="C8" s="6">
        <v>5.54861</v>
      </c>
      <c r="D8" s="6">
        <v>4.8532000000000002</v>
      </c>
      <c r="E8" s="6">
        <v>7.3699300000000001</v>
      </c>
      <c r="G8" s="3" t="s">
        <v>17</v>
      </c>
      <c r="H8" s="3">
        <f>COUNT(E2:E25)</f>
        <v>24</v>
      </c>
      <c r="P8">
        <f t="shared" si="1"/>
        <v>-0.97335999999999956</v>
      </c>
      <c r="Q8">
        <f t="shared" si="0"/>
        <v>0.68955000000000055</v>
      </c>
      <c r="R8">
        <f t="shared" si="0"/>
        <v>-9.234999999999971E-2</v>
      </c>
      <c r="T8" t="e">
        <f ca="1"/>
        <v>#NAME?</v>
      </c>
      <c r="U8" t="e">
        <f ca="1"/>
        <v>#NAME?</v>
      </c>
      <c r="V8" t="e">
        <f ca="1"/>
        <v>#NAME?</v>
      </c>
      <c r="X8" s="3" t="s">
        <v>17</v>
      </c>
      <c r="Y8" s="3">
        <f ca="1">COUNT(V2:V17)</f>
        <v>0</v>
      </c>
      <c r="AG8" t="e">
        <f ca="1"/>
        <v>#NAME?</v>
      </c>
      <c r="AH8" t="e">
        <f ca="1"/>
        <v>#NAME?</v>
      </c>
      <c r="AI8" t="e">
        <f ca="1"/>
        <v>#NAME?</v>
      </c>
      <c r="AK8" s="3" t="s">
        <v>17</v>
      </c>
      <c r="AL8" s="3">
        <f ca="1">COUNT(AI2:AI25)-AO8</f>
        <v>-8</v>
      </c>
      <c r="AN8" s="8" t="s">
        <v>18</v>
      </c>
      <c r="AO8" s="8">
        <v>8</v>
      </c>
      <c r="AT8" s="3" t="s">
        <v>17</v>
      </c>
      <c r="AU8" s="3">
        <f ca="1">COUNT(AI2:AI25)</f>
        <v>0</v>
      </c>
    </row>
    <row r="9" spans="1:53" x14ac:dyDescent="0.35">
      <c r="A9">
        <v>3</v>
      </c>
      <c r="B9">
        <v>2010</v>
      </c>
      <c r="C9" s="6">
        <v>6.5219699999999996</v>
      </c>
      <c r="D9" s="6">
        <v>4.1636499999999996</v>
      </c>
      <c r="E9" s="6">
        <v>7.4622799999999998</v>
      </c>
      <c r="P9">
        <f t="shared" si="1"/>
        <v>-1.2929300000000001</v>
      </c>
      <c r="Q9">
        <f t="shared" si="0"/>
        <v>0.20338999999999974</v>
      </c>
      <c r="R9">
        <f t="shared" si="0"/>
        <v>3.54999999999972E-3</v>
      </c>
      <c r="T9" t="e">
        <f ca="1"/>
        <v>#NAME?</v>
      </c>
      <c r="U9" t="e">
        <f ca="1"/>
        <v>#NAME?</v>
      </c>
      <c r="V9" t="e">
        <f ca="1"/>
        <v>#NAME?</v>
      </c>
      <c r="AG9" t="e">
        <f ca="1"/>
        <v>#NAME?</v>
      </c>
      <c r="AH9" t="e">
        <f ca="1"/>
        <v>#NAME?</v>
      </c>
      <c r="AI9" t="e">
        <f ca="1"/>
        <v>#NAME?</v>
      </c>
    </row>
    <row r="10" spans="1:53" ht="15" thickBot="1" x14ac:dyDescent="0.4">
      <c r="A10">
        <v>3</v>
      </c>
      <c r="B10">
        <v>2012</v>
      </c>
      <c r="C10" s="6">
        <v>7.8148999999999997</v>
      </c>
      <c r="D10" s="6">
        <v>3.9602599999999999</v>
      </c>
      <c r="E10" s="6">
        <v>7.4587300000000001</v>
      </c>
      <c r="G10" t="s">
        <v>19</v>
      </c>
      <c r="K10" s="9" t="s">
        <v>20</v>
      </c>
      <c r="L10" s="9">
        <v>0.05</v>
      </c>
      <c r="P10" t="str">
        <f t="shared" si="1"/>
        <v/>
      </c>
      <c r="Q10" t="str">
        <f t="shared" si="0"/>
        <v/>
      </c>
      <c r="R10" t="str">
        <f t="shared" si="0"/>
        <v/>
      </c>
      <c r="T10" t="e">
        <f ca="1"/>
        <v>#NAME?</v>
      </c>
      <c r="U10" t="e">
        <f ca="1"/>
        <v>#NAME?</v>
      </c>
      <c r="V10" t="e">
        <f ca="1"/>
        <v>#NAME?</v>
      </c>
      <c r="X10" t="s">
        <v>19</v>
      </c>
      <c r="AB10" s="9" t="s">
        <v>20</v>
      </c>
      <c r="AC10" s="9">
        <v>0.05</v>
      </c>
      <c r="AG10" t="e">
        <f ca="1"/>
        <v>#NAME?</v>
      </c>
      <c r="AH10" t="e">
        <f ca="1"/>
        <v>#NAME?</v>
      </c>
      <c r="AI10" t="e">
        <f ca="1"/>
        <v>#NAME?</v>
      </c>
      <c r="AK10" t="s">
        <v>19</v>
      </c>
      <c r="AO10" s="9" t="s">
        <v>20</v>
      </c>
      <c r="AP10" s="9">
        <v>0.05</v>
      </c>
      <c r="AT10" t="s">
        <v>19</v>
      </c>
      <c r="AX10" s="9" t="s">
        <v>20</v>
      </c>
      <c r="AY10" s="9">
        <v>0.05</v>
      </c>
    </row>
    <row r="11" spans="1:53" ht="15" thickTop="1" x14ac:dyDescent="0.35">
      <c r="A11">
        <v>4</v>
      </c>
      <c r="B11">
        <v>2008</v>
      </c>
      <c r="C11" s="6">
        <v>9.3600399999999997</v>
      </c>
      <c r="D11" s="6">
        <v>4.67028</v>
      </c>
      <c r="E11" s="6">
        <v>8.25901</v>
      </c>
      <c r="G11" s="10"/>
      <c r="H11" s="10" t="s">
        <v>21</v>
      </c>
      <c r="I11" s="10" t="s">
        <v>22</v>
      </c>
      <c r="J11" s="10" t="s">
        <v>23</v>
      </c>
      <c r="K11" s="10" t="s">
        <v>24</v>
      </c>
      <c r="L11" s="10" t="s">
        <v>25</v>
      </c>
      <c r="M11" s="10" t="s">
        <v>26</v>
      </c>
      <c r="P11">
        <f t="shared" si="1"/>
        <v>9.2039999999999011E-2</v>
      </c>
      <c r="Q11">
        <f t="shared" si="0"/>
        <v>8.7620000000000253E-2</v>
      </c>
      <c r="R11">
        <f t="shared" si="0"/>
        <v>-0.53401000000000032</v>
      </c>
      <c r="T11" t="e">
        <f ca="1"/>
        <v>#NAME?</v>
      </c>
      <c r="U11" t="e">
        <f ca="1"/>
        <v>#NAME?</v>
      </c>
      <c r="V11" t="e">
        <f ca="1"/>
        <v>#NAME?</v>
      </c>
      <c r="X11" s="10"/>
      <c r="Y11" s="10" t="s">
        <v>21</v>
      </c>
      <c r="Z11" s="10" t="s">
        <v>22</v>
      </c>
      <c r="AA11" s="10" t="s">
        <v>23</v>
      </c>
      <c r="AB11" s="10" t="s">
        <v>24</v>
      </c>
      <c r="AC11" s="10" t="s">
        <v>25</v>
      </c>
      <c r="AD11" s="10" t="s">
        <v>26</v>
      </c>
      <c r="AG11" t="e">
        <f ca="1"/>
        <v>#NAME?</v>
      </c>
      <c r="AH11" t="e">
        <f ca="1"/>
        <v>#NAME?</v>
      </c>
      <c r="AI11" t="e">
        <f ca="1"/>
        <v>#NAME?</v>
      </c>
      <c r="AK11" s="10"/>
      <c r="AL11" s="10" t="s">
        <v>21</v>
      </c>
      <c r="AM11" s="10" t="s">
        <v>22</v>
      </c>
      <c r="AN11" s="10" t="s">
        <v>23</v>
      </c>
      <c r="AO11" s="10" t="s">
        <v>24</v>
      </c>
      <c r="AP11" s="10" t="s">
        <v>25</v>
      </c>
      <c r="AQ11" s="10" t="s">
        <v>26</v>
      </c>
      <c r="AT11" s="10"/>
      <c r="AU11" s="10" t="s">
        <v>21</v>
      </c>
      <c r="AV11" s="10" t="s">
        <v>22</v>
      </c>
      <c r="AW11" s="10" t="s">
        <v>23</v>
      </c>
      <c r="AX11" s="10" t="s">
        <v>24</v>
      </c>
      <c r="AY11" s="10" t="s">
        <v>25</v>
      </c>
      <c r="AZ11" s="10" t="s">
        <v>26</v>
      </c>
    </row>
    <row r="12" spans="1:53" x14ac:dyDescent="0.35">
      <c r="A12">
        <v>4</v>
      </c>
      <c r="B12">
        <v>2010</v>
      </c>
      <c r="C12" s="6">
        <v>9.2680000000000007</v>
      </c>
      <c r="D12" s="6">
        <v>4.5826599999999997</v>
      </c>
      <c r="E12" s="6">
        <v>8.7930200000000003</v>
      </c>
      <c r="G12" t="s">
        <v>27</v>
      </c>
      <c r="H12">
        <f>COUNT(C2:D2)</f>
        <v>2</v>
      </c>
      <c r="I12" t="e">
        <f ca="1">DEVSQ(MMULT(DEsign(C2:D25),H17:H19))</f>
        <v>#NAME?</v>
      </c>
      <c r="J12" t="e">
        <f ca="1">I12/H12</f>
        <v>#NAME?</v>
      </c>
      <c r="K12" t="e">
        <f ca="1">J12/J13</f>
        <v>#NAME?</v>
      </c>
      <c r="L12" t="e">
        <f ca="1">_xlfn.F.DIST.RT(K12,H12,H13)</f>
        <v>#NAME?</v>
      </c>
      <c r="M12" s="9" t="e">
        <f ca="1">IF(L12&lt;L10,"yes","no")</f>
        <v>#NAME?</v>
      </c>
      <c r="P12">
        <f t="shared" si="1"/>
        <v>0.92856000000000094</v>
      </c>
      <c r="Q12">
        <f t="shared" si="0"/>
        <v>0.26000999999999941</v>
      </c>
      <c r="R12">
        <f t="shared" si="0"/>
        <v>-0.24000999999999983</v>
      </c>
      <c r="T12" t="e">
        <f ca="1"/>
        <v>#NAME?</v>
      </c>
      <c r="U12" t="e">
        <f ca="1"/>
        <v>#NAME?</v>
      </c>
      <c r="V12" t="e">
        <f ca="1"/>
        <v>#NAME?</v>
      </c>
      <c r="X12" t="s">
        <v>27</v>
      </c>
      <c r="Y12">
        <f ca="1">COUNT(T2:U2)</f>
        <v>0</v>
      </c>
      <c r="Z12" t="e">
        <f ca="1">SUMSQ(MMULT(T2:U17,Y17:Y18))</f>
        <v>#NAME?</v>
      </c>
      <c r="AA12" t="e">
        <f ca="1">Z12/Y12</f>
        <v>#NAME?</v>
      </c>
      <c r="AB12" t="e">
        <f ca="1">AA12/AA13</f>
        <v>#NAME?</v>
      </c>
      <c r="AC12" t="e">
        <f ca="1">_xlfn.F.DIST.RT(AB12,Y12,Y13)</f>
        <v>#NAME?</v>
      </c>
      <c r="AD12" s="9" t="e">
        <f ca="1">IF(AC12&lt;AC10,"yes","no")</f>
        <v>#NAME?</v>
      </c>
      <c r="AG12" t="e">
        <f ca="1"/>
        <v>#NAME?</v>
      </c>
      <c r="AH12" t="e">
        <f ca="1"/>
        <v>#NAME?</v>
      </c>
      <c r="AI12" t="e">
        <f ca="1"/>
        <v>#NAME?</v>
      </c>
      <c r="AK12" t="s">
        <v>27</v>
      </c>
      <c r="AL12">
        <f ca="1">COUNT(AG2:AH2)</f>
        <v>0</v>
      </c>
      <c r="AM12" t="e">
        <f ca="1">SUMSQ(MMULT(AG2:AH25,AL17:AL18))</f>
        <v>#NAME?</v>
      </c>
      <c r="AN12" t="e">
        <f ca="1">AM12/AL12</f>
        <v>#NAME?</v>
      </c>
      <c r="AO12" t="e">
        <f ca="1">AN12/AN13</f>
        <v>#NAME?</v>
      </c>
      <c r="AP12" t="e">
        <f ca="1">_xlfn.F.DIST.RT(AO12,AL12,AL13)</f>
        <v>#NAME?</v>
      </c>
      <c r="AQ12" s="9" t="e">
        <f ca="1">IF(AP12&lt;AP10,"yes","no")</f>
        <v>#NAME?</v>
      </c>
      <c r="AT12" t="s">
        <v>27</v>
      </c>
      <c r="AU12">
        <f ca="1">COUNT(AG2:AH2)</f>
        <v>0</v>
      </c>
      <c r="AV12" t="e">
        <f ca="1">SUMSQ(MMULT(AG2:AH25,AU17:AU18))</f>
        <v>#NAME?</v>
      </c>
      <c r="AW12" t="e">
        <f ca="1">AV12/AU12</f>
        <v>#NAME?</v>
      </c>
      <c r="AX12" t="e">
        <f ca="1">AW12/AW13</f>
        <v>#NAME?</v>
      </c>
      <c r="AY12" t="e">
        <f ca="1">_xlfn.F.DIST.RT(AX12,AU12,AU13)</f>
        <v>#NAME?</v>
      </c>
      <c r="AZ12" s="9" t="e">
        <f ca="1">IF(AY12&lt;AY10,"yes","no")</f>
        <v>#NAME?</v>
      </c>
    </row>
    <row r="13" spans="1:53" x14ac:dyDescent="0.35">
      <c r="A13">
        <v>4</v>
      </c>
      <c r="B13">
        <v>2012</v>
      </c>
      <c r="C13" s="6">
        <v>8.3394399999999997</v>
      </c>
      <c r="D13" s="6">
        <v>4.3226500000000003</v>
      </c>
      <c r="E13" s="6">
        <v>9.0330300000000001</v>
      </c>
      <c r="G13" t="s">
        <v>28</v>
      </c>
      <c r="H13">
        <f>H14-H12</f>
        <v>21</v>
      </c>
      <c r="I13" t="e">
        <f ca="1">I14-I12</f>
        <v>#NAME?</v>
      </c>
      <c r="J13" t="e">
        <f ca="1">I13/H13</f>
        <v>#NAME?</v>
      </c>
      <c r="P13" t="str">
        <f t="shared" si="1"/>
        <v/>
      </c>
      <c r="Q13" t="str">
        <f t="shared" si="0"/>
        <v/>
      </c>
      <c r="R13" t="str">
        <f t="shared" si="0"/>
        <v/>
      </c>
      <c r="T13" t="e">
        <f ca="1"/>
        <v>#NAME?</v>
      </c>
      <c r="U13" t="e">
        <f ca="1"/>
        <v>#NAME?</v>
      </c>
      <c r="V13" t="e">
        <f ca="1"/>
        <v>#NAME?</v>
      </c>
      <c r="X13" t="s">
        <v>28</v>
      </c>
      <c r="Y13">
        <f ca="1">Y14-Y12</f>
        <v>0</v>
      </c>
      <c r="Z13" t="e">
        <f ca="1">Z14-Z12</f>
        <v>#NAME?</v>
      </c>
      <c r="AA13" t="e">
        <f ca="1">Z13/Y13</f>
        <v>#NAME?</v>
      </c>
      <c r="AG13" t="e">
        <f ca="1"/>
        <v>#NAME?</v>
      </c>
      <c r="AH13" t="e">
        <f ca="1"/>
        <v>#NAME?</v>
      </c>
      <c r="AI13" t="e">
        <f ca="1"/>
        <v>#NAME?</v>
      </c>
      <c r="AK13" t="s">
        <v>28</v>
      </c>
      <c r="AL13">
        <f ca="1">AL14-AL12</f>
        <v>-8</v>
      </c>
      <c r="AM13" t="e">
        <f ca="1">AM14-AM12</f>
        <v>#NAME?</v>
      </c>
      <c r="AN13" t="e">
        <f ca="1">AM13/AL13</f>
        <v>#NAME?</v>
      </c>
      <c r="AT13" t="s">
        <v>28</v>
      </c>
      <c r="AU13">
        <f ca="1">AU14-AU12</f>
        <v>0</v>
      </c>
      <c r="AV13" t="e">
        <f ca="1">AV14-AV12</f>
        <v>#NAME?</v>
      </c>
      <c r="AW13" t="e">
        <f ca="1">AV13/AU13</f>
        <v>#NAME?</v>
      </c>
    </row>
    <row r="14" spans="1:53" x14ac:dyDescent="0.35">
      <c r="A14">
        <v>5</v>
      </c>
      <c r="B14">
        <v>2008</v>
      </c>
      <c r="C14" s="6">
        <v>7.7452199999999998</v>
      </c>
      <c r="D14" s="6">
        <v>5.2744900000000001</v>
      </c>
      <c r="E14" s="6">
        <v>4.0256800000000004</v>
      </c>
      <c r="G14" s="3" t="s">
        <v>29</v>
      </c>
      <c r="H14" s="3">
        <f>H8-1</f>
        <v>23</v>
      </c>
      <c r="I14" s="3">
        <f>DEVSQ(E2:E25)</f>
        <v>144.77194581861596</v>
      </c>
      <c r="J14" s="3"/>
      <c r="K14" s="3"/>
      <c r="L14" s="3"/>
      <c r="M14" s="3"/>
      <c r="P14">
        <f t="shared" si="1"/>
        <v>-0.28794000000000075</v>
      </c>
      <c r="Q14">
        <f t="shared" si="0"/>
        <v>-2.581999999999951E-2</v>
      </c>
      <c r="R14">
        <f t="shared" si="0"/>
        <v>3.807000000000027E-2</v>
      </c>
      <c r="T14" t="e">
        <f ca="1"/>
        <v>#NAME?</v>
      </c>
      <c r="U14" t="e">
        <f ca="1"/>
        <v>#NAME?</v>
      </c>
      <c r="V14" t="e">
        <f ca="1"/>
        <v>#NAME?</v>
      </c>
      <c r="X14" s="3" t="s">
        <v>29</v>
      </c>
      <c r="Y14" s="3">
        <f ca="1">Y8</f>
        <v>0</v>
      </c>
      <c r="Z14" s="3" t="e">
        <f ca="1">SUMSQ(V2:V17)</f>
        <v>#NAME?</v>
      </c>
      <c r="AA14" s="3"/>
      <c r="AB14" s="3"/>
      <c r="AC14" s="3"/>
      <c r="AD14" s="3"/>
      <c r="AG14" t="e">
        <f ca="1"/>
        <v>#NAME?</v>
      </c>
      <c r="AH14" t="e">
        <f ca="1"/>
        <v>#NAME?</v>
      </c>
      <c r="AI14" t="e">
        <f ca="1"/>
        <v>#NAME?</v>
      </c>
      <c r="AK14" s="3" t="s">
        <v>29</v>
      </c>
      <c r="AL14" s="3">
        <f ca="1">AL8</f>
        <v>-8</v>
      </c>
      <c r="AM14" s="3" t="e">
        <f ca="1">SUMSQ(AI2:AI25)</f>
        <v>#NAME?</v>
      </c>
      <c r="AN14" s="3"/>
      <c r="AO14" s="3"/>
      <c r="AP14" s="3"/>
      <c r="AQ14" s="3"/>
      <c r="AT14" s="3" t="s">
        <v>29</v>
      </c>
      <c r="AU14" s="3">
        <f ca="1">AU8</f>
        <v>0</v>
      </c>
      <c r="AV14" s="3" t="e">
        <f ca="1">SUMSQ(AI2:AI25)</f>
        <v>#NAME?</v>
      </c>
      <c r="AW14" s="3"/>
      <c r="AX14" s="3"/>
      <c r="AY14" s="3"/>
      <c r="AZ14" s="3"/>
    </row>
    <row r="15" spans="1:53" ht="15" thickBot="1" x14ac:dyDescent="0.4">
      <c r="A15">
        <v>5</v>
      </c>
      <c r="B15">
        <v>2010</v>
      </c>
      <c r="C15" s="6">
        <v>8.0331600000000005</v>
      </c>
      <c r="D15" s="6">
        <v>5.3003099999999996</v>
      </c>
      <c r="E15" s="6">
        <v>3.9876100000000001</v>
      </c>
      <c r="P15">
        <f t="shared" si="1"/>
        <v>-0.16077999999999903</v>
      </c>
      <c r="Q15">
        <f t="shared" si="0"/>
        <v>-0.13963000000000036</v>
      </c>
      <c r="R15">
        <f t="shared" si="0"/>
        <v>2.621999999999991E-2</v>
      </c>
      <c r="T15" t="e">
        <f ca="1"/>
        <v>#NAME?</v>
      </c>
      <c r="U15" t="e">
        <f ca="1"/>
        <v>#NAME?</v>
      </c>
      <c r="V15" t="e">
        <f ca="1"/>
        <v>#NAME?</v>
      </c>
      <c r="AG15" t="e">
        <f ca="1"/>
        <v>#NAME?</v>
      </c>
      <c r="AH15" t="e">
        <f ca="1"/>
        <v>#NAME?</v>
      </c>
      <c r="AI15" t="e">
        <f ca="1"/>
        <v>#NAME?</v>
      </c>
      <c r="AO15" t="s">
        <v>30</v>
      </c>
      <c r="AP15">
        <v>1</v>
      </c>
      <c r="AQ15">
        <f ca="1">SQRT(1+AO8/AL13)</f>
        <v>0</v>
      </c>
    </row>
    <row r="16" spans="1:53" ht="15" thickTop="1" x14ac:dyDescent="0.35">
      <c r="A16">
        <v>5</v>
      </c>
      <c r="B16">
        <v>2012</v>
      </c>
      <c r="C16" s="6">
        <v>8.1939399999999996</v>
      </c>
      <c r="D16" s="6">
        <v>5.43994</v>
      </c>
      <c r="E16" s="6">
        <v>3.9613900000000002</v>
      </c>
      <c r="G16" s="10"/>
      <c r="H16" s="10" t="s">
        <v>31</v>
      </c>
      <c r="I16" s="10" t="s">
        <v>32</v>
      </c>
      <c r="J16" s="10" t="s">
        <v>33</v>
      </c>
      <c r="K16" s="10" t="s">
        <v>25</v>
      </c>
      <c r="L16" s="10" t="s">
        <v>34</v>
      </c>
      <c r="M16" s="10" t="s">
        <v>35</v>
      </c>
      <c r="N16" s="10" t="s">
        <v>36</v>
      </c>
      <c r="O16" s="11"/>
      <c r="P16" t="str">
        <f t="shared" si="1"/>
        <v/>
      </c>
      <c r="Q16" t="str">
        <f t="shared" si="0"/>
        <v/>
      </c>
      <c r="R16" t="str">
        <f t="shared" si="0"/>
        <v/>
      </c>
      <c r="T16" t="e">
        <f ca="1"/>
        <v>#NAME?</v>
      </c>
      <c r="U16" t="e">
        <f ca="1"/>
        <v>#NAME?</v>
      </c>
      <c r="V16" t="e">
        <f ca="1"/>
        <v>#NAME?</v>
      </c>
      <c r="X16" s="10"/>
      <c r="Y16" s="10" t="s">
        <v>31</v>
      </c>
      <c r="Z16" s="10" t="s">
        <v>32</v>
      </c>
      <c r="AA16" s="10" t="s">
        <v>33</v>
      </c>
      <c r="AB16" s="10" t="s">
        <v>25</v>
      </c>
      <c r="AC16" s="10" t="s">
        <v>34</v>
      </c>
      <c r="AD16" s="10" t="s">
        <v>35</v>
      </c>
      <c r="AE16" s="10" t="s">
        <v>36</v>
      </c>
      <c r="AG16" t="e">
        <f ca="1"/>
        <v>#NAME?</v>
      </c>
      <c r="AH16" t="e">
        <f ca="1"/>
        <v>#NAME?</v>
      </c>
      <c r="AI16" t="e">
        <f ca="1"/>
        <v>#NAME?</v>
      </c>
      <c r="AK16" s="10"/>
      <c r="AL16" s="10" t="s">
        <v>31</v>
      </c>
      <c r="AM16" s="10" t="s">
        <v>32</v>
      </c>
      <c r="AN16" s="10" t="s">
        <v>33</v>
      </c>
      <c r="AO16" s="10" t="s">
        <v>25</v>
      </c>
      <c r="AP16" s="10" t="s">
        <v>34</v>
      </c>
      <c r="AQ16" s="10" t="s">
        <v>35</v>
      </c>
      <c r="AR16" s="10" t="s">
        <v>36</v>
      </c>
      <c r="AT16" s="10"/>
      <c r="AU16" s="10" t="s">
        <v>31</v>
      </c>
      <c r="AV16" s="10" t="s">
        <v>32</v>
      </c>
      <c r="AW16" s="10" t="s">
        <v>33</v>
      </c>
      <c r="AX16" s="10" t="s">
        <v>25</v>
      </c>
      <c r="AY16" s="10" t="s">
        <v>34</v>
      </c>
      <c r="AZ16" s="10" t="s">
        <v>35</v>
      </c>
      <c r="BA16" s="10" t="s">
        <v>36</v>
      </c>
    </row>
    <row r="17" spans="1:53" x14ac:dyDescent="0.35">
      <c r="A17">
        <v>6</v>
      </c>
      <c r="B17">
        <v>2008</v>
      </c>
      <c r="C17" s="6">
        <v>9.9685299999999994</v>
      </c>
      <c r="D17" s="6">
        <v>9.5003200000000003</v>
      </c>
      <c r="E17" s="6">
        <v>4.317361</v>
      </c>
      <c r="G17" t="s">
        <v>37</v>
      </c>
      <c r="H17" t="e">
        <f t="array" aca="1" ref="H17:I19" ca="1">RegCoeff(C2:D25,E2:E25)</f>
        <v>#NAME?</v>
      </c>
      <c r="I17" t="e">
        <f ca="1"/>
        <v>#NAME?</v>
      </c>
      <c r="J17" t="e">
        <f ca="1">H17/I17</f>
        <v>#NAME?</v>
      </c>
      <c r="K17" t="e">
        <f ca="1">_xlfn.T.DIST.2T(ABS(J17),$H$13)</f>
        <v>#NAME?</v>
      </c>
      <c r="L17" t="e">
        <f ca="1">H17-_xlfn.T.INV.2T(L$10,$H$13)*I17</f>
        <v>#NAME?</v>
      </c>
      <c r="M17" t="e">
        <f ca="1">H17+_xlfn.T.INV.2T(L$10,$H$13)*I17</f>
        <v>#NAME?</v>
      </c>
      <c r="P17">
        <f t="shared" si="1"/>
        <v>-0.13592000000000048</v>
      </c>
      <c r="Q17">
        <f t="shared" si="0"/>
        <v>-0.51248000000000005</v>
      </c>
      <c r="R17">
        <f t="shared" si="0"/>
        <v>0.18568099999999976</v>
      </c>
      <c r="T17" s="3" t="e">
        <f ca="1"/>
        <v>#NAME?</v>
      </c>
      <c r="U17" s="3" t="e">
        <f ca="1"/>
        <v>#NAME?</v>
      </c>
      <c r="V17" s="3" t="e">
        <f ca="1"/>
        <v>#NAME?</v>
      </c>
      <c r="X17" t="e">
        <f t="array" aca="1" ref="X17:X18" ca="1">TRANSPOSE(T1:U1)</f>
        <v>#NAME?</v>
      </c>
      <c r="Y17" t="e">
        <f t="array" aca="1" ref="Y17:Z18" ca="1">RegCoeff(T2:U17,V2:V17,FALSE)</f>
        <v>#NAME?</v>
      </c>
      <c r="Z17" t="e">
        <f ca="1"/>
        <v>#NAME?</v>
      </c>
      <c r="AA17" t="e">
        <f ca="1">Y17/Z17</f>
        <v>#NAME?</v>
      </c>
      <c r="AB17" t="e">
        <f ca="1">_xlfn.T.DIST.2T(ABS(AA17),$Y$13)</f>
        <v>#NAME?</v>
      </c>
      <c r="AC17" t="e">
        <f ca="1">Y17-_xlfn.T.INV.2T(AC$10,$Y$13)*Z17</f>
        <v>#NAME?</v>
      </c>
      <c r="AD17" t="e">
        <f ca="1">Y17+_xlfn.T.INV.2T(AC$10,$Y$13)*Z17</f>
        <v>#NAME?</v>
      </c>
      <c r="AE17" t="e">
        <f ca="1">VIF(T2:U17,1)</f>
        <v>#NAME?</v>
      </c>
      <c r="AG17" t="e">
        <f ca="1"/>
        <v>#NAME?</v>
      </c>
      <c r="AH17" t="e">
        <f ca="1"/>
        <v>#NAME?</v>
      </c>
      <c r="AI17" t="e">
        <f ca="1"/>
        <v>#NAME?</v>
      </c>
      <c r="AK17" t="e">
        <f t="array" aca="1" ref="AK17:AK18" ca="1">TRANSPOSE(AG1:AH1)</f>
        <v>#NAME?</v>
      </c>
      <c r="AL17" t="e">
        <f t="array" aca="1" ref="AL17:AM18" ca="1">RegCoeff(AG2:AH25,AI2:AI25,FALSE)*AP15:AQ15</f>
        <v>#NAME?</v>
      </c>
      <c r="AM17" t="e">
        <f ca="1"/>
        <v>#NAME?</v>
      </c>
      <c r="AN17" t="e">
        <f ca="1">AL17/AM17</f>
        <v>#NAME?</v>
      </c>
      <c r="AO17" t="e">
        <f ca="1">_xlfn.T.DIST.2T(ABS(AN17),$AL$13)</f>
        <v>#NAME?</v>
      </c>
      <c r="AP17" t="e">
        <f ca="1">AL17-_xlfn.T.INV.2T(AP$10,$AL$13)*AM17</f>
        <v>#NAME?</v>
      </c>
      <c r="AQ17" t="e">
        <f ca="1">AL17+_xlfn.T.INV.2T(AP$10,$AL$13)*AM17</f>
        <v>#NAME?</v>
      </c>
      <c r="AR17" t="e">
        <f ca="1">VIF(AG2:AH25,1)</f>
        <v>#NAME?</v>
      </c>
      <c r="AT17" t="e">
        <f t="array" aca="1" ref="AT17:AT18" ca="1">TRANSPOSE(AG1:AH1)</f>
        <v>#NAME?</v>
      </c>
      <c r="AU17" t="e">
        <f t="array" aca="1" ref="AU17:AV18" ca="1">RegCoeff(AG2:AH25,AI2:AI25,FALSE)</f>
        <v>#NAME?</v>
      </c>
      <c r="AV17" t="e">
        <f ca="1"/>
        <v>#NAME?</v>
      </c>
      <c r="AW17" t="e">
        <f ca="1">AU17/AV17</f>
        <v>#NAME?</v>
      </c>
      <c r="AX17" t="e">
        <f ca="1">_xlfn.T.DIST.2T(ABS(AW17),$AU$13)</f>
        <v>#NAME?</v>
      </c>
      <c r="AY17" t="e">
        <f ca="1">AU17-_xlfn.T.INV.2T(AY$10,$AU$13)*AV17</f>
        <v>#NAME?</v>
      </c>
      <c r="AZ17" t="e">
        <f ca="1">AU17+_xlfn.T.INV.2T(AY$10,$AU$13)*AV17</f>
        <v>#NAME?</v>
      </c>
      <c r="BA17" t="e">
        <f ca="1">VIF(AG2:AH25,1)</f>
        <v>#NAME?</v>
      </c>
    </row>
    <row r="18" spans="1:53" x14ac:dyDescent="0.35">
      <c r="A18">
        <v>6</v>
      </c>
      <c r="B18">
        <v>2010</v>
      </c>
      <c r="C18" s="6">
        <v>10.10445</v>
      </c>
      <c r="D18" s="6">
        <v>10.0128</v>
      </c>
      <c r="E18" s="6">
        <v>4.1316800000000002</v>
      </c>
      <c r="G18" t="str">
        <f t="array" ref="G18:G19">TRANSPOSE(C1:D1)</f>
        <v>lcapital</v>
      </c>
      <c r="H18" t="e">
        <f ca="1"/>
        <v>#NAME?</v>
      </c>
      <c r="I18" t="e">
        <f ca="1"/>
        <v>#NAME?</v>
      </c>
      <c r="J18" t="e">
        <f t="shared" ref="J18:J19" ca="1" si="2">H18/I18</f>
        <v>#NAME?</v>
      </c>
      <c r="K18" t="e">
        <f t="shared" ref="K18:K19" ca="1" si="3">_xlfn.T.DIST.2T(ABS(J18),$H$13)</f>
        <v>#NAME?</v>
      </c>
      <c r="L18" t="e">
        <f t="shared" ref="L18:L19" ca="1" si="4">H18-_xlfn.T.INV.2T(L$10,$H$13)*I18</f>
        <v>#NAME?</v>
      </c>
      <c r="M18" t="e">
        <f t="shared" ref="M18:M19" ca="1" si="5">H18+_xlfn.T.INV.2T(L$10,$H$13)*I18</f>
        <v>#NAME?</v>
      </c>
      <c r="N18" t="e">
        <f ca="1">VIF(C2:D25,1)</f>
        <v>#NAME?</v>
      </c>
      <c r="P18">
        <f t="shared" si="1"/>
        <v>5.0979999999999137E-2</v>
      </c>
      <c r="Q18">
        <f t="shared" si="1"/>
        <v>-1.1169999999999902E-2</v>
      </c>
      <c r="R18">
        <f t="shared" si="1"/>
        <v>0.25773000000000046</v>
      </c>
      <c r="X18" s="3" t="e">
        <f ca="1"/>
        <v>#NAME?</v>
      </c>
      <c r="Y18" s="3" t="e">
        <f ca="1"/>
        <v>#NAME?</v>
      </c>
      <c r="Z18" s="3" t="e">
        <f ca="1"/>
        <v>#NAME?</v>
      </c>
      <c r="AA18" s="3" t="e">
        <f ca="1">Y18/Z18</f>
        <v>#NAME?</v>
      </c>
      <c r="AB18" s="3" t="e">
        <f ca="1">_xlfn.T.DIST.2T(ABS(AA18),$Y$13)</f>
        <v>#NAME?</v>
      </c>
      <c r="AC18" s="3" t="e">
        <f ca="1">Y18-_xlfn.T.INV.2T(AC$10,$Y$13)*Z18</f>
        <v>#NAME?</v>
      </c>
      <c r="AD18" s="3" t="e">
        <f ca="1">Y18+_xlfn.T.INV.2T(AC$10,$Y$13)*Z18</f>
        <v>#NAME?</v>
      </c>
      <c r="AE18" s="3" t="e">
        <f ca="1">VIF(T2:U17,2)</f>
        <v>#NAME?</v>
      </c>
      <c r="AG18" t="e">
        <f ca="1"/>
        <v>#NAME?</v>
      </c>
      <c r="AH18" t="e">
        <f ca="1"/>
        <v>#NAME?</v>
      </c>
      <c r="AI18" t="e">
        <f ca="1"/>
        <v>#NAME?</v>
      </c>
      <c r="AK18" s="3" t="e">
        <f ca="1"/>
        <v>#NAME?</v>
      </c>
      <c r="AL18" s="3" t="e">
        <f ca="1"/>
        <v>#NAME?</v>
      </c>
      <c r="AM18" s="3" t="e">
        <f ca="1"/>
        <v>#NAME?</v>
      </c>
      <c r="AN18" s="3" t="e">
        <f ca="1">AL18/AM18</f>
        <v>#NAME?</v>
      </c>
      <c r="AO18" s="3" t="e">
        <f ca="1">_xlfn.T.DIST.2T(ABS(AN18),$AL$13)</f>
        <v>#NAME?</v>
      </c>
      <c r="AP18" s="3" t="e">
        <f ca="1">AL18-_xlfn.T.INV.2T(AP$10,$AL$13)*AM18</f>
        <v>#NAME?</v>
      </c>
      <c r="AQ18" s="3" t="e">
        <f ca="1">AL18+_xlfn.T.INV.2T(AP$10,$AL$13)*AM18</f>
        <v>#NAME?</v>
      </c>
      <c r="AR18" s="3" t="e">
        <f ca="1">VIF(AG2:AH25,2)</f>
        <v>#NAME?</v>
      </c>
      <c r="AT18" s="3" t="e">
        <f ca="1"/>
        <v>#NAME?</v>
      </c>
      <c r="AU18" s="3" t="e">
        <f ca="1"/>
        <v>#NAME?</v>
      </c>
      <c r="AV18" s="3" t="e">
        <f ca="1"/>
        <v>#NAME?</v>
      </c>
      <c r="AW18" s="3" t="e">
        <f ca="1">AU18/AV18</f>
        <v>#NAME?</v>
      </c>
      <c r="AX18" s="3" t="e">
        <f ca="1">_xlfn.T.DIST.2T(ABS(AW18),$AU$13)</f>
        <v>#NAME?</v>
      </c>
      <c r="AY18" s="3" t="e">
        <f ca="1">AU18-_xlfn.T.INV.2T(AY$10,$AU$13)*AV18</f>
        <v>#NAME?</v>
      </c>
      <c r="AZ18" s="3" t="e">
        <f ca="1">AU18+_xlfn.T.INV.2T(AY$10,$AU$13)*AV18</f>
        <v>#NAME?</v>
      </c>
      <c r="BA18" s="3" t="e">
        <f ca="1">VIF(AG2:AH25,2)</f>
        <v>#NAME?</v>
      </c>
    </row>
    <row r="19" spans="1:53" x14ac:dyDescent="0.35">
      <c r="A19">
        <v>6</v>
      </c>
      <c r="B19">
        <v>2012</v>
      </c>
      <c r="C19" s="6">
        <v>10.053470000000001</v>
      </c>
      <c r="D19" s="6">
        <v>10.02397</v>
      </c>
      <c r="E19" s="6">
        <v>3.8739499999999998</v>
      </c>
      <c r="G19" s="3" t="str">
        <v>llabor</v>
      </c>
      <c r="H19" s="3" t="e">
        <f ca="1"/>
        <v>#NAME?</v>
      </c>
      <c r="I19" s="3" t="e">
        <f ca="1"/>
        <v>#NAME?</v>
      </c>
      <c r="J19" s="3" t="e">
        <f t="shared" ca="1" si="2"/>
        <v>#NAME?</v>
      </c>
      <c r="K19" s="3" t="e">
        <f t="shared" ca="1" si="3"/>
        <v>#NAME?</v>
      </c>
      <c r="L19" s="3" t="e">
        <f t="shared" ca="1" si="4"/>
        <v>#NAME?</v>
      </c>
      <c r="M19" s="3" t="e">
        <f t="shared" ca="1" si="5"/>
        <v>#NAME?</v>
      </c>
      <c r="N19" s="3" t="e">
        <f ca="1">VIF(C2:D25,2)</f>
        <v>#NAME?</v>
      </c>
      <c r="P19" t="str">
        <f t="shared" si="1"/>
        <v/>
      </c>
      <c r="Q19" t="str">
        <f t="shared" si="1"/>
        <v/>
      </c>
      <c r="R19" t="str">
        <f t="shared" si="1"/>
        <v/>
      </c>
      <c r="AG19" t="e">
        <f ca="1"/>
        <v>#NAME?</v>
      </c>
      <c r="AH19" t="e">
        <f ca="1"/>
        <v>#NAME?</v>
      </c>
      <c r="AI19" t="e">
        <f ca="1"/>
        <v>#NAME?</v>
      </c>
    </row>
    <row r="20" spans="1:53" x14ac:dyDescent="0.35">
      <c r="A20">
        <v>7</v>
      </c>
      <c r="B20">
        <v>2008</v>
      </c>
      <c r="C20" s="6">
        <v>10.55368</v>
      </c>
      <c r="D20" s="6">
        <v>5.0047100000000002</v>
      </c>
      <c r="E20" s="6">
        <v>11.523529999999999</v>
      </c>
      <c r="P20">
        <f t="shared" si="1"/>
        <v>-0.1962299999999999</v>
      </c>
      <c r="Q20">
        <f t="shared" si="1"/>
        <v>-0.17403000000000013</v>
      </c>
      <c r="R20">
        <f t="shared" si="1"/>
        <v>-1.8640000000001322E-2</v>
      </c>
      <c r="AG20" t="e">
        <f ca="1"/>
        <v>#NAME?</v>
      </c>
      <c r="AH20" t="e">
        <f ca="1"/>
        <v>#NAME?</v>
      </c>
      <c r="AI20" t="e">
        <f ca="1"/>
        <v>#NAME?</v>
      </c>
    </row>
    <row r="21" spans="1:53" x14ac:dyDescent="0.35">
      <c r="A21">
        <v>7</v>
      </c>
      <c r="B21">
        <v>2010</v>
      </c>
      <c r="C21" s="6">
        <v>10.74991</v>
      </c>
      <c r="D21" s="6">
        <v>5.1787400000000003</v>
      </c>
      <c r="E21" s="6">
        <v>11.54217</v>
      </c>
      <c r="P21">
        <f t="shared" si="1"/>
        <v>-0.59356999999999971</v>
      </c>
      <c r="Q21">
        <f t="shared" si="1"/>
        <v>-0.2432799999999995</v>
      </c>
      <c r="R21">
        <f t="shared" si="1"/>
        <v>-4.4279999999998765E-2</v>
      </c>
      <c r="AG21" t="e">
        <f ca="1"/>
        <v>#NAME?</v>
      </c>
      <c r="AH21" t="e">
        <f ca="1"/>
        <v>#NAME?</v>
      </c>
      <c r="AI21" t="e">
        <f ca="1"/>
        <v>#NAME?</v>
      </c>
    </row>
    <row r="22" spans="1:53" x14ac:dyDescent="0.35">
      <c r="A22">
        <v>7</v>
      </c>
      <c r="B22">
        <v>2012</v>
      </c>
      <c r="C22" s="6">
        <v>11.34348</v>
      </c>
      <c r="D22" s="6">
        <v>5.4220199999999998</v>
      </c>
      <c r="E22" s="6">
        <v>11.586449999999999</v>
      </c>
      <c r="P22" t="str">
        <f t="shared" si="1"/>
        <v/>
      </c>
      <c r="Q22" t="str">
        <f t="shared" si="1"/>
        <v/>
      </c>
      <c r="R22" t="str">
        <f t="shared" si="1"/>
        <v/>
      </c>
      <c r="AG22" t="e">
        <f ca="1"/>
        <v>#NAME?</v>
      </c>
      <c r="AH22" t="e">
        <f ca="1"/>
        <v>#NAME?</v>
      </c>
      <c r="AI22" t="e">
        <f ca="1"/>
        <v>#NAME?</v>
      </c>
    </row>
    <row r="23" spans="1:53" x14ac:dyDescent="0.35">
      <c r="A23">
        <v>8</v>
      </c>
      <c r="B23">
        <v>2008</v>
      </c>
      <c r="C23" s="6">
        <v>7.9739199999999997</v>
      </c>
      <c r="D23" s="6">
        <v>4.01145</v>
      </c>
      <c r="E23" s="6">
        <v>8.7066099999999995</v>
      </c>
      <c r="P23">
        <f t="shared" si="1"/>
        <v>-0.32312000000000118</v>
      </c>
      <c r="Q23">
        <f t="shared" si="1"/>
        <v>0.13111000000000006</v>
      </c>
      <c r="R23">
        <f t="shared" si="1"/>
        <v>-0.17042000000000002</v>
      </c>
      <c r="AG23" t="e">
        <f ca="1"/>
        <v>#NAME?</v>
      </c>
      <c r="AH23" t="e">
        <f ca="1"/>
        <v>#NAME?</v>
      </c>
      <c r="AI23" t="e">
        <f ca="1"/>
        <v>#NAME?</v>
      </c>
    </row>
    <row r="24" spans="1:53" x14ac:dyDescent="0.35">
      <c r="A24">
        <v>8</v>
      </c>
      <c r="B24">
        <v>2010</v>
      </c>
      <c r="C24" s="6">
        <v>8.2970400000000009</v>
      </c>
      <c r="D24" s="6">
        <v>3.8803399999999999</v>
      </c>
      <c r="E24" s="6">
        <v>8.8770299999999995</v>
      </c>
      <c r="P24">
        <f t="shared" si="1"/>
        <v>-3.384999999999927E-2</v>
      </c>
      <c r="Q24">
        <f t="shared" si="1"/>
        <v>7.1689999999999809E-2</v>
      </c>
      <c r="R24">
        <f t="shared" si="1"/>
        <v>-3.5170000000000812E-2</v>
      </c>
      <c r="AG24" t="e">
        <f ca="1"/>
        <v>#NAME?</v>
      </c>
      <c r="AH24" t="e">
        <f ca="1"/>
        <v>#NAME?</v>
      </c>
      <c r="AI24" t="e">
        <f ca="1"/>
        <v>#NAME?</v>
      </c>
    </row>
    <row r="25" spans="1:53" x14ac:dyDescent="0.35">
      <c r="A25" s="3">
        <v>8</v>
      </c>
      <c r="B25" s="3">
        <v>2012</v>
      </c>
      <c r="C25" s="12">
        <v>8.3308900000000001</v>
      </c>
      <c r="D25" s="12">
        <v>3.8086500000000001</v>
      </c>
      <c r="E25" s="12">
        <v>8.9122000000000003</v>
      </c>
      <c r="P25" s="3" t="str">
        <f t="shared" si="1"/>
        <v/>
      </c>
      <c r="Q25" s="3" t="str">
        <f t="shared" si="1"/>
        <v/>
      </c>
      <c r="R25" s="3" t="str">
        <f t="shared" si="1"/>
        <v/>
      </c>
      <c r="AG25" s="3" t="e">
        <f ca="1"/>
        <v>#NAME?</v>
      </c>
      <c r="AH25" s="3" t="e">
        <f ca="1"/>
        <v>#NAME?</v>
      </c>
      <c r="AI25" s="3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Diff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2023-04-05T20:09:05Z</dcterms:created>
  <dcterms:modified xsi:type="dcterms:W3CDTF">2023-04-05T20:11:32Z</dcterms:modified>
</cp:coreProperties>
</file>