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8BC14EAD-A92A-4FA3-9123-E50331A7165B}" xr6:coauthVersionLast="47" xr6:coauthVersionMax="47" xr10:uidLastSave="{00000000-0000-0000-0000-000000000000}"/>
  <bookViews>
    <workbookView xWindow="-110" yWindow="-110" windowWidth="19420" windowHeight="10300" xr2:uid="{53FD6B79-E187-4A58-9DB3-D06F71DF11D0}"/>
  </bookViews>
  <sheets>
    <sheet name="Title" sheetId="2" r:id="rId1"/>
    <sheet name="REM" sheetId="1" r:id="rId2"/>
  </sheets>
  <externalReferences>
    <externalReference r:id="rId3"/>
    <externalReference r:id="rId4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9" i="1" l="1"/>
  <c r="AE18" i="1"/>
  <c r="R18" i="1"/>
  <c r="BB17" i="1" a="1"/>
  <c r="BB17" i="1" s="1"/>
  <c r="AO17" i="1" a="1"/>
  <c r="AP19" i="1" s="1"/>
  <c r="Y17" i="1" a="1"/>
  <c r="Z19" i="1" s="1"/>
  <c r="U17" i="1" a="1"/>
  <c r="U17" i="1" s="1"/>
  <c r="R17" i="1"/>
  <c r="L17" i="1" a="1"/>
  <c r="M17" i="1" s="1"/>
  <c r="BE8" i="1"/>
  <c r="AV1" i="1" a="1"/>
  <c r="AY25" i="1" s="1"/>
  <c r="T1" i="1" a="1"/>
  <c r="T1" i="1" s="1"/>
  <c r="G1" i="1" a="1"/>
  <c r="G1" i="1" s="1"/>
  <c r="AN19" i="1"/>
  <c r="AN18" i="1"/>
  <c r="AN17" i="1" a="1"/>
  <c r="AN17" i="1" s="1"/>
  <c r="U12" i="1"/>
  <c r="U11" i="1"/>
  <c r="O8" i="1"/>
  <c r="L8" i="1" s="1"/>
  <c r="BC17" i="1" l="1"/>
  <c r="BD17" i="1" s="1"/>
  <c r="AX8" i="1"/>
  <c r="AX12" i="1"/>
  <c r="AX16" i="1"/>
  <c r="AX20" i="1"/>
  <c r="AO17" i="1"/>
  <c r="AV1" i="1"/>
  <c r="AV5" i="1"/>
  <c r="AV9" i="1"/>
  <c r="AV13" i="1"/>
  <c r="AV17" i="1"/>
  <c r="AV21" i="1"/>
  <c r="AV25" i="1"/>
  <c r="AO18" i="1"/>
  <c r="AV7" i="1"/>
  <c r="AV19" i="1"/>
  <c r="AV4" i="1"/>
  <c r="AW4" i="1"/>
  <c r="AW8" i="1"/>
  <c r="AW16" i="1"/>
  <c r="AW20" i="1"/>
  <c r="AW24" i="1"/>
  <c r="AX4" i="1"/>
  <c r="AX24" i="1"/>
  <c r="AV2" i="1"/>
  <c r="AV6" i="1"/>
  <c r="AV10" i="1"/>
  <c r="AV14" i="1"/>
  <c r="AV18" i="1"/>
  <c r="AV22" i="1"/>
  <c r="AV11" i="1"/>
  <c r="AW2" i="1"/>
  <c r="AW6" i="1"/>
  <c r="AW10" i="1"/>
  <c r="AW14" i="1"/>
  <c r="AW22" i="1"/>
  <c r="AV15" i="1"/>
  <c r="AV8" i="1"/>
  <c r="AV16" i="1"/>
  <c r="AV24" i="1"/>
  <c r="AW18" i="1"/>
  <c r="AX2" i="1"/>
  <c r="AX6" i="1"/>
  <c r="AX10" i="1"/>
  <c r="AX14" i="1"/>
  <c r="AX18" i="1"/>
  <c r="AX22" i="1"/>
  <c r="BC18" i="1"/>
  <c r="AV3" i="1"/>
  <c r="AV23" i="1"/>
  <c r="AV12" i="1"/>
  <c r="AV20" i="1"/>
  <c r="AW12" i="1"/>
  <c r="AY2" i="1"/>
  <c r="AY4" i="1"/>
  <c r="AY6" i="1"/>
  <c r="AY8" i="1"/>
  <c r="AY10" i="1"/>
  <c r="AY12" i="1"/>
  <c r="AY14" i="1"/>
  <c r="AY16" i="1"/>
  <c r="AY18" i="1"/>
  <c r="AY20" i="1"/>
  <c r="AY22" i="1"/>
  <c r="AY24" i="1"/>
  <c r="L17" i="1"/>
  <c r="Y17" i="1"/>
  <c r="Z12" i="1" s="1"/>
  <c r="AP17" i="1"/>
  <c r="BB18" i="1"/>
  <c r="AW1" i="1"/>
  <c r="AW3" i="1"/>
  <c r="AW5" i="1"/>
  <c r="AW7" i="1"/>
  <c r="AW9" i="1"/>
  <c r="AW11" i="1"/>
  <c r="AW13" i="1"/>
  <c r="AW15" i="1"/>
  <c r="AW17" i="1"/>
  <c r="AW19" i="1"/>
  <c r="AW21" i="1"/>
  <c r="AW23" i="1"/>
  <c r="AW25" i="1"/>
  <c r="L18" i="1"/>
  <c r="N18" i="1" s="1"/>
  <c r="O18" i="1" s="1"/>
  <c r="Y18" i="1"/>
  <c r="AP18" i="1"/>
  <c r="BB19" i="1"/>
  <c r="AX1" i="1"/>
  <c r="AX3" i="1"/>
  <c r="AX5" i="1"/>
  <c r="AX7" i="1"/>
  <c r="AX9" i="1"/>
  <c r="AX11" i="1"/>
  <c r="AX13" i="1"/>
  <c r="AX15" i="1"/>
  <c r="AX17" i="1"/>
  <c r="AX19" i="1"/>
  <c r="AX21" i="1"/>
  <c r="AX23" i="1"/>
  <c r="AX25" i="1"/>
  <c r="M18" i="1"/>
  <c r="Z18" i="1"/>
  <c r="AO19" i="1"/>
  <c r="BC19" i="1"/>
  <c r="Z17" i="1"/>
  <c r="AY1" i="1"/>
  <c r="AY3" i="1"/>
  <c r="AY5" i="1"/>
  <c r="AY7" i="1"/>
  <c r="AY9" i="1"/>
  <c r="AY11" i="1"/>
  <c r="AY13" i="1"/>
  <c r="AY15" i="1"/>
  <c r="AY17" i="1"/>
  <c r="AY19" i="1"/>
  <c r="AY21" i="1"/>
  <c r="AY23" i="1"/>
  <c r="Y19" i="1"/>
  <c r="L12" i="1"/>
  <c r="K17" i="1" a="1"/>
  <c r="Z14" i="1"/>
  <c r="X18" i="1" a="1"/>
  <c r="Y12" i="1"/>
  <c r="AL24" i="1" a="1"/>
  <c r="AL24" i="1" s="1"/>
  <c r="AK22" i="1" a="1"/>
  <c r="AK22" i="1" s="1"/>
  <c r="AJ20" i="1" a="1"/>
  <c r="AJ20" i="1" s="1"/>
  <c r="AJ14" i="1" a="1"/>
  <c r="AJ14" i="1" s="1"/>
  <c r="AK13" i="1" a="1"/>
  <c r="AK13" i="1" s="1"/>
  <c r="AL12" i="1" a="1"/>
  <c r="AL12" i="1" s="1"/>
  <c r="AJ11" i="1" a="1"/>
  <c r="AJ11" i="1" s="1"/>
  <c r="AJ10" i="1" a="1"/>
  <c r="AJ10" i="1" s="1"/>
  <c r="AK8" i="1" a="1"/>
  <c r="AK8" i="1" s="1"/>
  <c r="AK5" i="1" a="1"/>
  <c r="AK5" i="1" s="1"/>
  <c r="AL3" i="1" a="1"/>
  <c r="AL3" i="1" s="1"/>
  <c r="AL25" i="1" a="1"/>
  <c r="AL25" i="1" s="1"/>
  <c r="AK23" i="1" a="1"/>
  <c r="AK23" i="1" s="1"/>
  <c r="AJ21" i="1" a="1"/>
  <c r="AJ21" i="1" s="1"/>
  <c r="AK6" i="1" a="1"/>
  <c r="AK6" i="1" s="1"/>
  <c r="AK24" i="1" a="1"/>
  <c r="AK24" i="1" s="1"/>
  <c r="AJ22" i="1" a="1"/>
  <c r="AJ22" i="1" s="1"/>
  <c r="AL16" i="1" a="1"/>
  <c r="AL16" i="1" s="1"/>
  <c r="AJ13" i="1" a="1"/>
  <c r="AJ13" i="1" s="1"/>
  <c r="AK12" i="1" a="1"/>
  <c r="AK12" i="1" s="1"/>
  <c r="AJ8" i="1" a="1"/>
  <c r="AJ8" i="1" s="1"/>
  <c r="AL7" i="1" a="1"/>
  <c r="AL7" i="1" s="1"/>
  <c r="AJ5" i="1" a="1"/>
  <c r="AJ5" i="1" s="1"/>
  <c r="AK3" i="1" a="1"/>
  <c r="AK3" i="1" s="1"/>
  <c r="AL14" i="1" a="1"/>
  <c r="AL14" i="1" s="1"/>
  <c r="AJ15" i="1" a="1"/>
  <c r="AJ15" i="1" s="1"/>
  <c r="AK9" i="1" a="1"/>
  <c r="AK9" i="1" s="1"/>
  <c r="AL4" i="1" a="1"/>
  <c r="AL4" i="1" s="1"/>
  <c r="AK25" i="1" a="1"/>
  <c r="AK25" i="1" s="1"/>
  <c r="AJ23" i="1" a="1"/>
  <c r="AJ23" i="1" s="1"/>
  <c r="AL19" i="1" a="1"/>
  <c r="AL19" i="1" s="1"/>
  <c r="AJ18" i="1" a="1"/>
  <c r="AJ18" i="1" s="1"/>
  <c r="AK17" i="1" a="1"/>
  <c r="AK17" i="1" s="1"/>
  <c r="AK15" i="1" a="1"/>
  <c r="AK15" i="1" s="1"/>
  <c r="AL9" i="1" a="1"/>
  <c r="AL9" i="1" s="1"/>
  <c r="AR8" i="1"/>
  <c r="AJ6" i="1" a="1"/>
  <c r="AJ6" i="1" s="1"/>
  <c r="AJ2" i="1" a="1"/>
  <c r="AJ2" i="1" s="1"/>
  <c r="AK16" i="1" a="1"/>
  <c r="AK16" i="1" s="1"/>
  <c r="AJ12" i="1" a="1"/>
  <c r="AJ12" i="1" s="1"/>
  <c r="AL11" i="1" a="1"/>
  <c r="AL11" i="1" s="1"/>
  <c r="AL10" i="1" a="1"/>
  <c r="AL10" i="1" s="1"/>
  <c r="AJ3" i="1" a="1"/>
  <c r="AJ3" i="1" s="1"/>
  <c r="AJ24" i="1" a="1"/>
  <c r="AJ24" i="1" s="1"/>
  <c r="AL20" i="1" a="1"/>
  <c r="AL20" i="1" s="1"/>
  <c r="AK7" i="1" a="1"/>
  <c r="AK7" i="1" s="1"/>
  <c r="AI2" i="1"/>
  <c r="AJ25" i="1" a="1"/>
  <c r="AJ25" i="1" s="1"/>
  <c r="AL21" i="1" a="1"/>
  <c r="AL21" i="1" s="1"/>
  <c r="AK19" i="1" a="1"/>
  <c r="AK19" i="1" s="1"/>
  <c r="AJ17" i="1" a="1"/>
  <c r="AJ17" i="1" s="1"/>
  <c r="AL22" i="1" a="1"/>
  <c r="AL22" i="1" s="1"/>
  <c r="AK20" i="1" a="1"/>
  <c r="AK20" i="1" s="1"/>
  <c r="AJ16" i="1" a="1"/>
  <c r="AJ16" i="1" s="1"/>
  <c r="AK14" i="1" a="1"/>
  <c r="AK14" i="1" s="1"/>
  <c r="AL13" i="1" a="1"/>
  <c r="AL13" i="1" s="1"/>
  <c r="AK11" i="1" a="1"/>
  <c r="AK11" i="1" s="1"/>
  <c r="AK10" i="1" a="1"/>
  <c r="AK10" i="1" s="1"/>
  <c r="AL8" i="1" a="1"/>
  <c r="AL8" i="1" s="1"/>
  <c r="AJ7" i="1" a="1"/>
  <c r="AJ7" i="1" s="1"/>
  <c r="AL5" i="1" a="1"/>
  <c r="AL5" i="1" s="1"/>
  <c r="AK18" i="1" a="1"/>
  <c r="AK18" i="1" s="1"/>
  <c r="AL15" i="1" a="1"/>
  <c r="AL15" i="1" s="1"/>
  <c r="AJ4" i="1" a="1"/>
  <c r="AJ4" i="1" s="1"/>
  <c r="AK2" i="1" a="1"/>
  <c r="AK2" i="1" s="1"/>
  <c r="AL23" i="1" a="1"/>
  <c r="AL23" i="1" s="1"/>
  <c r="AK21" i="1" a="1"/>
  <c r="AK21" i="1" s="1"/>
  <c r="AJ19" i="1" a="1"/>
  <c r="AJ19" i="1" s="1"/>
  <c r="AL18" i="1" a="1"/>
  <c r="AL18" i="1" s="1"/>
  <c r="AJ9" i="1" a="1"/>
  <c r="AJ9" i="1" s="1"/>
  <c r="AL6" i="1" a="1"/>
  <c r="AL6" i="1" s="1"/>
  <c r="AK4" i="1" a="1"/>
  <c r="AK4" i="1" s="1"/>
  <c r="AL2" i="1" a="1"/>
  <c r="AL2" i="1" s="1"/>
  <c r="AL17" i="1" a="1"/>
  <c r="AL17" i="1" s="1"/>
  <c r="L14" i="1"/>
  <c r="L13" i="1" s="1"/>
  <c r="M12" i="1"/>
  <c r="M14" i="1"/>
  <c r="Y8" i="1"/>
  <c r="P18" i="1" l="1"/>
  <c r="AQ18" i="1"/>
  <c r="BD18" i="1"/>
  <c r="AA17" i="1"/>
  <c r="Z13" i="1"/>
  <c r="AB6" i="1" s="1"/>
  <c r="AQ17" i="1"/>
  <c r="AA19" i="1"/>
  <c r="BD19" i="1"/>
  <c r="N12" i="1"/>
  <c r="L5" i="1"/>
  <c r="Y5" i="1"/>
  <c r="AA12" i="1"/>
  <c r="K18" i="1"/>
  <c r="K17" i="1"/>
  <c r="AA18" i="1"/>
  <c r="AI3" i="1"/>
  <c r="AI4" i="1" s="1"/>
  <c r="AI5" i="1" s="1"/>
  <c r="AI6" i="1" s="1"/>
  <c r="AI7" i="1" s="1"/>
  <c r="AI8" i="1" s="1"/>
  <c r="AI9" i="1" s="1"/>
  <c r="AI10" i="1" s="1"/>
  <c r="AI11" i="1" s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P12" i="1"/>
  <c r="AO12" i="1"/>
  <c r="BB8" i="1"/>
  <c r="BC14" i="1"/>
  <c r="BA17" i="1" a="1"/>
  <c r="Q18" i="1"/>
  <c r="AQ19" i="1"/>
  <c r="BB12" i="1"/>
  <c r="BC12" i="1"/>
  <c r="M13" i="1"/>
  <c r="AP14" i="1"/>
  <c r="AO8" i="1"/>
  <c r="N17" i="1"/>
  <c r="O17" i="1" s="1"/>
  <c r="Q17" i="1"/>
  <c r="P17" i="1"/>
  <c r="Y14" i="1"/>
  <c r="Y13" i="1" s="1"/>
  <c r="X19" i="1"/>
  <c r="X18" i="1"/>
  <c r="AB4" i="1" l="1"/>
  <c r="AB5" i="1" s="1"/>
  <c r="AB17" i="1"/>
  <c r="AO14" i="1"/>
  <c r="AO13" i="1" s="1"/>
  <c r="AR19" i="1" s="1"/>
  <c r="BC13" i="1"/>
  <c r="BE4" i="1" s="1"/>
  <c r="BE5" i="1" s="1"/>
  <c r="BB14" i="1"/>
  <c r="BB13" i="1" s="1"/>
  <c r="BE19" i="1" s="1"/>
  <c r="AB19" i="1"/>
  <c r="AC17" i="1"/>
  <c r="AD17" i="1"/>
  <c r="AC19" i="1"/>
  <c r="AO5" i="1"/>
  <c r="AQ12" i="1"/>
  <c r="Y4" i="1"/>
  <c r="Y6" i="1"/>
  <c r="AD19" i="1"/>
  <c r="AP13" i="1"/>
  <c r="AA13" i="1"/>
  <c r="AB18" i="1"/>
  <c r="L6" i="1"/>
  <c r="L4" i="1"/>
  <c r="N13" i="1"/>
  <c r="L7" i="1" s="1"/>
  <c r="O6" i="1"/>
  <c r="O4" i="1"/>
  <c r="O5" i="1" s="1"/>
  <c r="AC18" i="1"/>
  <c r="BB5" i="1"/>
  <c r="BD12" i="1"/>
  <c r="BA19" i="1"/>
  <c r="BA18" i="1"/>
  <c r="BA17" i="1"/>
  <c r="AD18" i="1"/>
  <c r="AQ13" i="1" l="1"/>
  <c r="AO7" i="1" s="1"/>
  <c r="AT18" i="1"/>
  <c r="AS18" i="1"/>
  <c r="AR18" i="1"/>
  <c r="AS17" i="1"/>
  <c r="AT17" i="1"/>
  <c r="AT19" i="1"/>
  <c r="AS19" i="1"/>
  <c r="AR17" i="1"/>
  <c r="BE6" i="1"/>
  <c r="BB6" i="1"/>
  <c r="BB4" i="1"/>
  <c r="O12" i="1"/>
  <c r="P12" i="1" s="1"/>
  <c r="Q12" i="1" s="1"/>
  <c r="AO4" i="1"/>
  <c r="AO6" i="1"/>
  <c r="Y7" i="1"/>
  <c r="U13" i="1"/>
  <c r="U14" i="1" s="1"/>
  <c r="BD13" i="1"/>
  <c r="BB7" i="1" s="1"/>
  <c r="AB12" i="1"/>
  <c r="AC12" i="1" s="1"/>
  <c r="AD12" i="1" s="1"/>
  <c r="AR6" i="1"/>
  <c r="BF18" i="1"/>
  <c r="BG17" i="1"/>
  <c r="BE17" i="1"/>
  <c r="BG18" i="1"/>
  <c r="BF17" i="1"/>
  <c r="BF19" i="1"/>
  <c r="BE18" i="1"/>
  <c r="BG19" i="1"/>
  <c r="AR4" i="1"/>
  <c r="AR5" i="1" s="1"/>
  <c r="AR12" i="1" l="1"/>
  <c r="AS12" i="1" s="1"/>
  <c r="AT12" i="1" s="1"/>
  <c r="BE12" i="1"/>
  <c r="BF12" i="1" s="1"/>
  <c r="BG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<sst xmlns="http://schemas.openxmlformats.org/spreadsheetml/2006/main" count="134" uniqueCount="47">
  <si>
    <t>firm</t>
  </si>
  <si>
    <t>year</t>
  </si>
  <si>
    <t>lcapital</t>
  </si>
  <si>
    <t>llabor</t>
  </si>
  <si>
    <t>lsales</t>
  </si>
  <si>
    <t>Regression Analysis</t>
  </si>
  <si>
    <t>intercept</t>
  </si>
  <si>
    <t>Regression Analysis (Random Effects Model)</t>
  </si>
  <si>
    <t>Regression (Random Effects Model)</t>
  </si>
  <si>
    <t>OVERALL FIT</t>
  </si>
  <si>
    <t>Multiple R</t>
  </si>
  <si>
    <t>AIC</t>
  </si>
  <si>
    <t>R Square</t>
  </si>
  <si>
    <t>AICc</t>
  </si>
  <si>
    <t>Adjusted R Square</t>
  </si>
  <si>
    <t>BSC</t>
  </si>
  <si>
    <t>SBC</t>
  </si>
  <si>
    <t>Standard Error</t>
  </si>
  <si>
    <t>Observations</t>
  </si>
  <si>
    <t>Units</t>
  </si>
  <si>
    <t>Param</t>
  </si>
  <si>
    <t>ANOVA</t>
  </si>
  <si>
    <t>Alpha</t>
  </si>
  <si>
    <t>df</t>
  </si>
  <si>
    <t>SS</t>
  </si>
  <si>
    <t>MS</t>
  </si>
  <si>
    <t>F</t>
  </si>
  <si>
    <t>p-value</t>
  </si>
  <si>
    <t>sig</t>
  </si>
  <si>
    <t>p</t>
  </si>
  <si>
    <t>Regression</t>
  </si>
  <si>
    <t>var-e</t>
  </si>
  <si>
    <t>Residual</t>
  </si>
  <si>
    <t>var-u</t>
  </si>
  <si>
    <t>Total</t>
  </si>
  <si>
    <t>theta</t>
  </si>
  <si>
    <t>coeff</t>
  </si>
  <si>
    <t>std err</t>
  </si>
  <si>
    <t>t stat</t>
  </si>
  <si>
    <t>lower</t>
  </si>
  <si>
    <t>upper</t>
  </si>
  <si>
    <t>vif</t>
  </si>
  <si>
    <t>Intercept</t>
  </si>
  <si>
    <t>Real Statistics Using Excel</t>
  </si>
  <si>
    <t>Dummy Variable Panel Model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</si>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</sst>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0" borderId="7" xfId="0" applyBorder="1"/>
    <xf numFmtId="0" fontId="0" fillId="0" borderId="8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right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%20Detailed\Panel%20Analysis.xlsx" TargetMode="External"/><Relationship Id="rId1" Type="http://schemas.openxmlformats.org/officeDocument/2006/relationships/externalLinkPath" Target="Panel%20Analysi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Time%20Series%20Examples%205%20March%202022.xlsx" TargetMode="External"/><Relationship Id="rId1" Type="http://schemas.openxmlformats.org/officeDocument/2006/relationships/externalLinkPath" Target="/Users/user/Documents/A%20Real%20Statistics%202020/Examples/Real%20Statistics%20Time%20Series%20Examples%205%20Marc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ime"/>
      <sheetName val="Diff 2"/>
      <sheetName val="Demean 2"/>
      <sheetName val="Diff 3"/>
      <sheetName val="Demean 3"/>
      <sheetName val="LSDV"/>
      <sheetName val="REM"/>
    </sheetNames>
    <sheetDataSet>
      <sheetData sheetId="0"/>
      <sheetData sheetId="1"/>
      <sheetData sheetId="2"/>
      <sheetData sheetId="3"/>
      <sheetData sheetId="4">
        <row r="13">
          <cell r="AL13">
            <v>3.7775655582204325E-2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Error"/>
      <sheetName val="DM"/>
      <sheetName val="PT"/>
      <sheetName val="Moving"/>
      <sheetName val="Moving 1"/>
      <sheetName val="Moving 1a"/>
      <sheetName val="Weighted"/>
      <sheetName val="Weighted 2"/>
      <sheetName val="Exp"/>
      <sheetName val="Exp 1"/>
      <sheetName val="Exp 1a"/>
      <sheetName val="Exp 2"/>
      <sheetName val="Exp 3"/>
      <sheetName val="Holt"/>
      <sheetName val="Holt 2"/>
      <sheetName val="Holt 3"/>
      <sheetName val="Holt 4"/>
      <sheetName val="Holt 5"/>
      <sheetName val="Holt-Winter"/>
      <sheetName val="Holt-Winter 1"/>
      <sheetName val="Holt-Winter 2"/>
      <sheetName val="Holt-Winter 3"/>
      <sheetName val="Holt-Winters 4"/>
      <sheetName val="Holt-Winters 4a"/>
      <sheetName val="Holt-Winters 5"/>
      <sheetName val="Holt-Winters 6"/>
      <sheetName val="Stationary"/>
      <sheetName val="ACF 0"/>
      <sheetName val="ACF"/>
      <sheetName val="PACF 1"/>
      <sheetName val="Correlogram"/>
      <sheetName val="WN 1"/>
      <sheetName val="RW 1"/>
      <sheetName val="RW 1a"/>
      <sheetName val="DT 1"/>
      <sheetName val="DT 1a"/>
      <sheetName val="Test 1"/>
      <sheetName val="Test 2"/>
      <sheetName val="DF 0"/>
      <sheetName val="DF 1"/>
      <sheetName val="DF 2"/>
      <sheetName val="ADF"/>
      <sheetName val="PP KPSS"/>
      <sheetName val="Missing 1"/>
      <sheetName val="Missing 2"/>
      <sheetName val="Missing 3"/>
      <sheetName val="Missing 4"/>
      <sheetName val="AR 1"/>
      <sheetName val="AR 1a"/>
      <sheetName val="AR 1b"/>
      <sheetName val="AR 1c"/>
      <sheetName val="AR 1d"/>
      <sheetName val="AR 2"/>
      <sheetName val="AR 2a"/>
      <sheetName val="AR 2b"/>
      <sheetName val="AR 2c"/>
      <sheetName val="AR 2d"/>
      <sheetName val="AR 3"/>
      <sheetName val="AR 4"/>
      <sheetName val="MA"/>
      <sheetName val="MA 1"/>
      <sheetName val="MA 2"/>
      <sheetName val="MA 3"/>
      <sheetName val="MA 4"/>
      <sheetName val="MA 5"/>
      <sheetName val="MA 6"/>
      <sheetName val="MA 7"/>
      <sheetName val="MA 8"/>
      <sheetName val="ARMA 1.1"/>
      <sheetName val="ARMA 1.1a"/>
      <sheetName val="ARMA 1.1b"/>
      <sheetName val="ARMA 1.1c"/>
      <sheetName val="ARMA 1.1d"/>
      <sheetName val="ARMA 1.1dd"/>
      <sheetName val="ARMA 1.1e"/>
      <sheetName val="ARMA 1.1ee"/>
      <sheetName val="ARMA 1.1f"/>
      <sheetName val="ARMA 2.1"/>
      <sheetName val="ARMA 2.2"/>
      <sheetName val="Diff"/>
      <sheetName val="ARIMA 1"/>
      <sheetName val="ARIMA 1a"/>
      <sheetName val="ARIMA 2"/>
      <sheetName val="ARIMA 2a"/>
      <sheetName val="ARIMA 3"/>
      <sheetName val="ARIMA 3a"/>
      <sheetName val="SARIMA"/>
      <sheetName val="SARIMA 1"/>
      <sheetName val="MK"/>
      <sheetName val="Sen"/>
      <sheetName val="MK Tool"/>
      <sheetName val="MK + Sen"/>
      <sheetName val="Granger 1"/>
      <sheetName val="Granger 2"/>
      <sheetName val="Granger 3"/>
      <sheetName val="Granger 4"/>
      <sheetName val="Engle"/>
      <sheetName val="Cross"/>
      <sheetName val="ARIMAX"/>
      <sheetName val="ARIMAX 1"/>
      <sheetName val="Crime"/>
      <sheetName val="Diff 2"/>
      <sheetName val="Demean 2"/>
      <sheetName val="Diff 3"/>
      <sheetName val="Demean 3"/>
      <sheetName val="LSDV"/>
      <sheetName val="REM"/>
      <sheetName val="Markov"/>
      <sheetName val="Markov 1"/>
      <sheetName val="ADF Table"/>
      <sheetName val="EG Tabl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D59D1-E9C3-4E54-BBAE-158DC67869E3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43</v>
      </c>
    </row>
    <row r="2" spans="1:2" x14ac:dyDescent="0.35">
      <c r="A2" t="s">
        <v>44</v>
      </c>
    </row>
    <row r="4" spans="1:2" x14ac:dyDescent="0.35">
      <c r="A4" t="s">
        <v>45</v>
      </c>
      <c r="B4" s="20">
        <v>45022</v>
      </c>
    </row>
    <row r="6" spans="1:2" x14ac:dyDescent="0.35">
      <c r="A6" s="21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8737-A35E-488F-807D-65206402B515}">
  <sheetPr codeName="Sheet74"/>
  <dimension ref="A1:BG25"/>
  <sheetViews>
    <sheetView zoomScaleNormal="100" workbookViewId="0"/>
  </sheetViews>
  <sheetFormatPr defaultRowHeight="14.5" x14ac:dyDescent="0.35"/>
  <cols>
    <col min="1" max="2" width="5.08984375" customWidth="1"/>
    <col min="3" max="5" width="8.7265625" style="8"/>
    <col min="6" max="10" width="0" hidden="1" customWidth="1"/>
    <col min="11" max="11" width="15.81640625" hidden="1" customWidth="1"/>
    <col min="12" max="18" width="0" hidden="1" customWidth="1"/>
    <col min="19" max="19" width="4.6328125" customWidth="1"/>
    <col min="20" max="20" width="7.453125" customWidth="1"/>
    <col min="23" max="23" width="4.6328125" customWidth="1"/>
    <col min="24" max="24" width="16" customWidth="1"/>
    <col min="32" max="32" width="4.6328125" customWidth="1"/>
    <col min="33" max="34" width="6.26953125" customWidth="1"/>
    <col min="35" max="35" width="8.7265625" customWidth="1"/>
    <col min="39" max="39" width="4.6328125" customWidth="1"/>
    <col min="40" max="40" width="16.81640625" customWidth="1"/>
    <col min="53" max="53" width="16" customWidth="1"/>
  </cols>
  <sheetData>
    <row r="1" spans="1:59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G1" s="3" t="e" cm="1">
        <f t="array" aca="1" ref="G1" ca="1">PANEL_DEMEAN(C1:E25,3,TRUE)</f>
        <v>#NAME?</v>
      </c>
      <c r="H1" s="3"/>
      <c r="I1" s="3"/>
      <c r="K1" t="s">
        <v>5</v>
      </c>
      <c r="T1" s="3" t="e" cm="1">
        <f t="array" aca="1" ref="T1" ca="1">PANEL_MEANS(C1:E25,3,TRUE)</f>
        <v>#NAME?</v>
      </c>
      <c r="U1" s="3"/>
      <c r="V1" s="3"/>
      <c r="X1" t="s">
        <v>5</v>
      </c>
      <c r="AG1" s="1" t="s">
        <v>0</v>
      </c>
      <c r="AH1" s="1" t="s">
        <v>1</v>
      </c>
      <c r="AI1" s="1" t="s">
        <v>6</v>
      </c>
      <c r="AJ1" s="2" t="s">
        <v>2</v>
      </c>
      <c r="AK1" s="2" t="s">
        <v>3</v>
      </c>
      <c r="AL1" s="2" t="s">
        <v>4</v>
      </c>
      <c r="AN1" t="s">
        <v>7</v>
      </c>
      <c r="AV1" s="4" t="e">
        <f t="array" aca="1" ref="AV1:AY25" ca="1">PANEL_REM(C1:E25,3,TRUE)</f>
        <v>#NAME?</v>
      </c>
      <c r="AW1" s="4" t="e">
        <f ca="1"/>
        <v>#NAME?</v>
      </c>
      <c r="AX1" s="4" t="e">
        <f ca="1"/>
        <v>#NAME?</v>
      </c>
      <c r="AY1" s="4" t="e">
        <f ca="1"/>
        <v>#NAME?</v>
      </c>
      <c r="BA1" t="s">
        <v>8</v>
      </c>
    </row>
    <row r="2" spans="1:59" x14ac:dyDescent="0.35">
      <c r="A2" s="5">
        <v>1</v>
      </c>
      <c r="B2" s="6">
        <v>2008</v>
      </c>
      <c r="C2" s="7">
        <v>8.9138500000000001</v>
      </c>
      <c r="D2" s="7">
        <v>3.1783199999999998</v>
      </c>
      <c r="E2" s="7">
        <v>9.5985499999999995</v>
      </c>
      <c r="AG2" s="5">
        <v>1</v>
      </c>
      <c r="AH2" s="6">
        <v>2008</v>
      </c>
      <c r="AI2" s="6" t="e">
        <f ca="1">1-U17</f>
        <v>#NAME?</v>
      </c>
      <c r="AJ2" s="7" t="e" cm="1">
        <f t="array" aca="1" ref="AJ2" ca="1">C2-$U$17*INDEX(T$2:T$9,$AG2,1)</f>
        <v>#NAME?</v>
      </c>
      <c r="AK2" s="7" t="e" cm="1">
        <f t="array" aca="1" ref="AK2" ca="1">D2-$U$17*INDEX(U$2:U$9,$AG2,1)</f>
        <v>#NAME?</v>
      </c>
      <c r="AL2" s="7" t="e" cm="1">
        <f t="array" aca="1" ref="AL2" ca="1">E2-$U$17*INDEX(V$2:V$9,$AG2,1)</f>
        <v>#NAME?</v>
      </c>
      <c r="AV2" t="e">
        <f ca="1"/>
        <v>#NAME?</v>
      </c>
      <c r="AW2" t="e">
        <f ca="1"/>
        <v>#NAME?</v>
      </c>
      <c r="AX2" t="e">
        <f ca="1"/>
        <v>#NAME?</v>
      </c>
      <c r="AY2" t="e">
        <f ca="1"/>
        <v>#NAME?</v>
      </c>
    </row>
    <row r="3" spans="1:59" ht="15" thickBot="1" x14ac:dyDescent="0.4">
      <c r="A3" s="5">
        <v>1</v>
      </c>
      <c r="B3">
        <v>2010</v>
      </c>
      <c r="C3" s="8">
        <v>8.9305000000000003</v>
      </c>
      <c r="D3" s="8">
        <v>3.4831300000000001</v>
      </c>
      <c r="E3" s="8">
        <v>9.7047600000000003</v>
      </c>
      <c r="K3" s="9" t="s">
        <v>9</v>
      </c>
      <c r="L3" s="9"/>
      <c r="N3" s="9"/>
      <c r="O3" s="9"/>
      <c r="X3" s="9" t="s">
        <v>9</v>
      </c>
      <c r="Y3" s="9"/>
      <c r="AA3" s="9"/>
      <c r="AB3" s="9"/>
      <c r="AG3" s="5">
        <v>1</v>
      </c>
      <c r="AH3">
        <v>2010</v>
      </c>
      <c r="AI3" t="e">
        <f ca="1">AI2</f>
        <v>#NAME?</v>
      </c>
      <c r="AJ3" s="7" t="e" cm="1">
        <f t="array" aca="1" ref="AJ3" ca="1">C3-$U$17*INDEX(T$2:T$9,$AG3,1)</f>
        <v>#NAME?</v>
      </c>
      <c r="AK3" s="7" t="e" cm="1">
        <f t="array" aca="1" ref="AK3" ca="1">D3-$U$17*INDEX(U$2:U$9,$AG3,1)</f>
        <v>#NAME?</v>
      </c>
      <c r="AL3" s="7" t="e" cm="1">
        <f t="array" aca="1" ref="AL3" ca="1">E3-$U$17*INDEX(V$2:V$9,$AG3,1)</f>
        <v>#NAME?</v>
      </c>
      <c r="AN3" s="9" t="s">
        <v>9</v>
      </c>
      <c r="AO3" s="9"/>
      <c r="AQ3" s="9"/>
      <c r="AR3" s="9"/>
      <c r="AV3" t="e">
        <f ca="1"/>
        <v>#NAME?</v>
      </c>
      <c r="AW3" t="e">
        <f ca="1"/>
        <v>#NAME?</v>
      </c>
      <c r="AX3" t="e">
        <f ca="1"/>
        <v>#NAME?</v>
      </c>
      <c r="AY3" t="e">
        <f ca="1"/>
        <v>#NAME?</v>
      </c>
      <c r="BA3" s="9" t="s">
        <v>9</v>
      </c>
      <c r="BB3" s="9"/>
      <c r="BD3" s="9"/>
      <c r="BE3" s="9"/>
    </row>
    <row r="4" spans="1:59" ht="15" thickTop="1" x14ac:dyDescent="0.35">
      <c r="A4" s="5">
        <v>1</v>
      </c>
      <c r="B4">
        <v>2012</v>
      </c>
      <c r="C4" s="8">
        <v>9.0151000000000003</v>
      </c>
      <c r="D4" s="8">
        <v>3.83507</v>
      </c>
      <c r="E4" s="8">
        <v>9.8431499999999996</v>
      </c>
      <c r="K4" t="s">
        <v>10</v>
      </c>
      <c r="L4" t="e">
        <f>SQRT(L5)</f>
        <v>#VALUE!</v>
      </c>
      <c r="N4" t="s">
        <v>11</v>
      </c>
      <c r="O4" t="e">
        <f>L8*LN(M13/L8)+2*L12</f>
        <v>#VALUE!</v>
      </c>
      <c r="X4" t="s">
        <v>10</v>
      </c>
      <c r="Y4" t="e">
        <f ca="1">SQRT(Y5)</f>
        <v>#NAME?</v>
      </c>
      <c r="AA4" t="s">
        <v>11</v>
      </c>
      <c r="AB4" t="e">
        <f ca="1">Y8*LN(Z13/Y8)+2*(Y12+1)</f>
        <v>#NUM!</v>
      </c>
      <c r="AG4" s="5">
        <v>1</v>
      </c>
      <c r="AH4">
        <v>2012</v>
      </c>
      <c r="AI4" t="e">
        <f t="shared" ref="AI4:AI25" ca="1" si="0">AI3</f>
        <v>#NAME?</v>
      </c>
      <c r="AJ4" s="7" t="e" cm="1">
        <f t="array" aca="1" ref="AJ4" ca="1">C4-$U$17*INDEX(T$2:T$9,$AG4,1)</f>
        <v>#NAME?</v>
      </c>
      <c r="AK4" s="7" t="e" cm="1">
        <f t="array" aca="1" ref="AK4" ca="1">D4-$U$17*INDEX(U$2:U$9,$AG4,1)</f>
        <v>#NAME?</v>
      </c>
      <c r="AL4" s="7" t="e" cm="1">
        <f t="array" aca="1" ref="AL4" ca="1">E4-$U$17*INDEX(V$2:V$9,$AG4,1)</f>
        <v>#NAME?</v>
      </c>
      <c r="AN4" t="s">
        <v>10</v>
      </c>
      <c r="AO4" t="e">
        <f ca="1">SQRT(AO5)</f>
        <v>#NAME?</v>
      </c>
      <c r="AQ4" t="s">
        <v>11</v>
      </c>
      <c r="AR4" t="e">
        <f ca="1">AO8*LN(AP13/AO8)+2*AO12</f>
        <v>#NAME?</v>
      </c>
      <c r="AV4" t="e">
        <f ca="1"/>
        <v>#NAME?</v>
      </c>
      <c r="AW4" t="e">
        <f ca="1"/>
        <v>#NAME?</v>
      </c>
      <c r="AX4" t="e">
        <f ca="1"/>
        <v>#NAME?</v>
      </c>
      <c r="AY4" t="e">
        <f ca="1"/>
        <v>#NAME?</v>
      </c>
      <c r="BA4" t="s">
        <v>10</v>
      </c>
      <c r="BB4" t="e">
        <f ca="1">SQRT(BB5)</f>
        <v>#NAME?</v>
      </c>
      <c r="BD4" t="s">
        <v>11</v>
      </c>
      <c r="BE4" t="e">
        <f ca="1">BB8*LN(BC13/BB8)+2*BB12</f>
        <v>#NAME?</v>
      </c>
    </row>
    <row r="5" spans="1:59" x14ac:dyDescent="0.35">
      <c r="A5" s="5">
        <v>2</v>
      </c>
      <c r="B5">
        <v>2008</v>
      </c>
      <c r="C5" s="8">
        <v>7.7774000000000001</v>
      </c>
      <c r="D5" s="8">
        <v>4.2269300000000003</v>
      </c>
      <c r="E5" s="8">
        <v>8.1265400000000003</v>
      </c>
      <c r="K5" t="s">
        <v>12</v>
      </c>
      <c r="L5" t="e">
        <f>M12/M14</f>
        <v>#VALUE!</v>
      </c>
      <c r="N5" t="s">
        <v>13</v>
      </c>
      <c r="O5" t="e">
        <f>O4+2*(L12+1)*(L12+2)/(L8-L12-2)</f>
        <v>#VALUE!</v>
      </c>
      <c r="X5" t="s">
        <v>12</v>
      </c>
      <c r="Y5" t="e">
        <f ca="1">Z12/Z14</f>
        <v>#NAME?</v>
      </c>
      <c r="AA5" t="s">
        <v>13</v>
      </c>
      <c r="AB5" t="e">
        <f ca="1">AB4+2*(Y12+2)*(Y12+3)/(Y8-Y12-3)</f>
        <v>#NUM!</v>
      </c>
      <c r="AG5" s="5">
        <v>2</v>
      </c>
      <c r="AH5">
        <v>2008</v>
      </c>
      <c r="AI5" t="e">
        <f t="shared" ca="1" si="0"/>
        <v>#NAME?</v>
      </c>
      <c r="AJ5" s="7" t="e" cm="1">
        <f t="array" aca="1" ref="AJ5" ca="1">C5-$U$17*INDEX(T$2:T$9,$AG5,1)</f>
        <v>#NAME?</v>
      </c>
      <c r="AK5" s="7" t="e" cm="1">
        <f t="array" aca="1" ref="AK5" ca="1">D5-$U$17*INDEX(U$2:U$9,$AG5,1)</f>
        <v>#NAME?</v>
      </c>
      <c r="AL5" s="7" t="e" cm="1">
        <f t="array" aca="1" ref="AL5" ca="1">E5-$U$17*INDEX(V$2:V$9,$AG5,1)</f>
        <v>#NAME?</v>
      </c>
      <c r="AN5" t="s">
        <v>12</v>
      </c>
      <c r="AO5" t="e">
        <f ca="1">AP12/AP14</f>
        <v>#NAME?</v>
      </c>
      <c r="AQ5" t="s">
        <v>13</v>
      </c>
      <c r="AR5" t="e">
        <f ca="1">AR4+2*(AO12+1)*(AO12+2)/(AO8-AO12-2)</f>
        <v>#NAME?</v>
      </c>
      <c r="AV5" t="e">
        <f ca="1"/>
        <v>#NAME?</v>
      </c>
      <c r="AW5" t="e">
        <f ca="1"/>
        <v>#NAME?</v>
      </c>
      <c r="AX5" t="e">
        <f ca="1"/>
        <v>#NAME?</v>
      </c>
      <c r="AY5" t="e">
        <f ca="1"/>
        <v>#NAME?</v>
      </c>
      <c r="BA5" t="s">
        <v>12</v>
      </c>
      <c r="BB5" t="e">
        <f ca="1">BC12/BC14</f>
        <v>#NAME?</v>
      </c>
      <c r="BD5" t="s">
        <v>13</v>
      </c>
      <c r="BE5" t="e">
        <f ca="1">BE4+2*(BB12+1)*(BB12+2)/(BB8-BB12-2)</f>
        <v>#NAME?</v>
      </c>
    </row>
    <row r="6" spans="1:59" x14ac:dyDescent="0.35">
      <c r="A6" s="5">
        <v>2</v>
      </c>
      <c r="B6">
        <v>2010</v>
      </c>
      <c r="C6" s="8">
        <v>7.2570899999999998</v>
      </c>
      <c r="D6" s="8">
        <v>4.43757</v>
      </c>
      <c r="E6" s="8">
        <v>8.5477600000000002</v>
      </c>
      <c r="K6" t="s">
        <v>14</v>
      </c>
      <c r="L6" t="e">
        <f>1-(1-L5)*L8/(L8-L12)</f>
        <v>#VALUE!</v>
      </c>
      <c r="N6" s="4" t="s">
        <v>15</v>
      </c>
      <c r="O6" s="4" t="e">
        <f>L8*LN(M13/L8)+L12*LN(L8)</f>
        <v>#VALUE!</v>
      </c>
      <c r="X6" t="s">
        <v>14</v>
      </c>
      <c r="Y6" t="e">
        <f ca="1">1-(1-Y5)*(Y8-1)/(Y8-Y12-1)</f>
        <v>#NAME?</v>
      </c>
      <c r="AA6" s="4" t="s">
        <v>16</v>
      </c>
      <c r="AB6" s="4" t="e">
        <f ca="1">Y8*LN(Z13/Y8)+(Y12+1)*LN(Y8)</f>
        <v>#NUM!</v>
      </c>
      <c r="AG6" s="5">
        <v>2</v>
      </c>
      <c r="AH6">
        <v>2010</v>
      </c>
      <c r="AI6" t="e">
        <f t="shared" ca="1" si="0"/>
        <v>#NAME?</v>
      </c>
      <c r="AJ6" s="7" t="e" cm="1">
        <f t="array" aca="1" ref="AJ6" ca="1">C6-$U$17*INDEX(T$2:T$9,$AG6,1)</f>
        <v>#NAME?</v>
      </c>
      <c r="AK6" s="7" t="e" cm="1">
        <f t="array" aca="1" ref="AK6" ca="1">D6-$U$17*INDEX(U$2:U$9,$AG6,1)</f>
        <v>#NAME?</v>
      </c>
      <c r="AL6" s="7" t="e" cm="1">
        <f t="array" aca="1" ref="AL6" ca="1">E6-$U$17*INDEX(V$2:V$9,$AG6,1)</f>
        <v>#NAME?</v>
      </c>
      <c r="AN6" t="s">
        <v>14</v>
      </c>
      <c r="AO6" t="e">
        <f ca="1">1-(1-AO5)*AO8/(AO8-AO12)</f>
        <v>#NAME?</v>
      </c>
      <c r="AQ6" s="4" t="s">
        <v>15</v>
      </c>
      <c r="AR6" s="4" t="e">
        <f ca="1">AO8*LN(AP13/AO8)+AO12*LN(AO8)</f>
        <v>#NAME?</v>
      </c>
      <c r="AV6" t="e">
        <f ca="1"/>
        <v>#NAME?</v>
      </c>
      <c r="AW6" t="e">
        <f ca="1"/>
        <v>#NAME?</v>
      </c>
      <c r="AX6" t="e">
        <f ca="1"/>
        <v>#NAME?</v>
      </c>
      <c r="AY6" t="e">
        <f ca="1"/>
        <v>#NAME?</v>
      </c>
      <c r="BA6" t="s">
        <v>14</v>
      </c>
      <c r="BB6" t="e">
        <f ca="1">1-(1-BB5)*BB8/(BB8-BB12)</f>
        <v>#NAME?</v>
      </c>
      <c r="BD6" s="4" t="s">
        <v>15</v>
      </c>
      <c r="BE6" s="4" t="e">
        <f ca="1">BB8*LN(BC13/BB8)+BB12*LN(BB8)</f>
        <v>#NAME?</v>
      </c>
    </row>
    <row r="7" spans="1:59" x14ac:dyDescent="0.35">
      <c r="A7" s="5">
        <v>2</v>
      </c>
      <c r="B7">
        <v>2012</v>
      </c>
      <c r="C7" s="8">
        <v>9.3117599999999996</v>
      </c>
      <c r="D7" s="8">
        <v>4.3935599999999999</v>
      </c>
      <c r="E7" s="8">
        <v>7.7975899999999996</v>
      </c>
      <c r="K7" t="s">
        <v>17</v>
      </c>
      <c r="L7" t="e">
        <f>SQRT(N13)</f>
        <v>#VALUE!</v>
      </c>
      <c r="X7" t="s">
        <v>17</v>
      </c>
      <c r="Y7" t="e">
        <f ca="1">SQRT(AA13)</f>
        <v>#NUM!</v>
      </c>
      <c r="AG7" s="5">
        <v>2</v>
      </c>
      <c r="AH7">
        <v>2012</v>
      </c>
      <c r="AI7" t="e">
        <f t="shared" ca="1" si="0"/>
        <v>#NAME?</v>
      </c>
      <c r="AJ7" s="7" t="e" cm="1">
        <f t="array" aca="1" ref="AJ7" ca="1">C7-$U$17*INDEX(T$2:T$9,$AG7,1)</f>
        <v>#NAME?</v>
      </c>
      <c r="AK7" s="7" t="e" cm="1">
        <f t="array" aca="1" ref="AK7" ca="1">D7-$U$17*INDEX(U$2:U$9,$AG7,1)</f>
        <v>#NAME?</v>
      </c>
      <c r="AL7" s="7" t="e" cm="1">
        <f t="array" aca="1" ref="AL7" ca="1">E7-$U$17*INDEX(V$2:V$9,$AG7,1)</f>
        <v>#NAME?</v>
      </c>
      <c r="AN7" t="s">
        <v>17</v>
      </c>
      <c r="AO7" t="e">
        <f ca="1">SQRT(AQ13)</f>
        <v>#NAME?</v>
      </c>
      <c r="AV7" t="e">
        <f ca="1"/>
        <v>#NAME?</v>
      </c>
      <c r="AW7" t="e">
        <f ca="1"/>
        <v>#NAME?</v>
      </c>
      <c r="AX7" t="e">
        <f ca="1"/>
        <v>#NAME?</v>
      </c>
      <c r="AY7" t="e">
        <f ca="1"/>
        <v>#NAME?</v>
      </c>
      <c r="BA7" t="s">
        <v>17</v>
      </c>
      <c r="BB7" t="e">
        <f ca="1">SQRT(BD13)</f>
        <v>#NAME?</v>
      </c>
    </row>
    <row r="8" spans="1:59" x14ac:dyDescent="0.35">
      <c r="A8" s="5">
        <v>3</v>
      </c>
      <c r="B8">
        <v>2008</v>
      </c>
      <c r="C8" s="8">
        <v>5.54861</v>
      </c>
      <c r="D8" s="8">
        <v>4.8532000000000002</v>
      </c>
      <c r="E8" s="8">
        <v>7.3699300000000001</v>
      </c>
      <c r="K8" s="4" t="s">
        <v>18</v>
      </c>
      <c r="L8" s="4">
        <f>COUNT(I2:I25)-O8</f>
        <v>-8</v>
      </c>
      <c r="N8" s="10" t="s">
        <v>19</v>
      </c>
      <c r="O8" s="10">
        <f>A25</f>
        <v>8</v>
      </c>
      <c r="X8" s="4" t="s">
        <v>18</v>
      </c>
      <c r="Y8" s="4">
        <f>COUNT(V2:V9)</f>
        <v>0</v>
      </c>
      <c r="AG8" s="5">
        <v>3</v>
      </c>
      <c r="AH8">
        <v>2008</v>
      </c>
      <c r="AI8" t="e">
        <f t="shared" ca="1" si="0"/>
        <v>#NAME?</v>
      </c>
      <c r="AJ8" s="7" t="e" cm="1">
        <f t="array" aca="1" ref="AJ8" ca="1">C8-$U$17*INDEX(T$2:T$9,$AG8,1)</f>
        <v>#NAME?</v>
      </c>
      <c r="AK8" s="7" t="e" cm="1">
        <f t="array" aca="1" ref="AK8" ca="1">D8-$U$17*INDEX(U$2:U$9,$AG8,1)</f>
        <v>#NAME?</v>
      </c>
      <c r="AL8" s="7" t="e" cm="1">
        <f t="array" aca="1" ref="AL8" ca="1">E8-$U$17*INDEX(V$2:V$9,$AG8,1)</f>
        <v>#NAME?</v>
      </c>
      <c r="AN8" s="4" t="s">
        <v>18</v>
      </c>
      <c r="AO8" s="4">
        <f ca="1">COUNT(AL2:AL25)</f>
        <v>0</v>
      </c>
      <c r="AQ8" s="10" t="s">
        <v>20</v>
      </c>
      <c r="AR8" s="10" t="e">
        <f ca="1">U17</f>
        <v>#NAME?</v>
      </c>
      <c r="AV8" t="e">
        <f ca="1"/>
        <v>#NAME?</v>
      </c>
      <c r="AW8" t="e">
        <f ca="1"/>
        <v>#NAME?</v>
      </c>
      <c r="AX8" t="e">
        <f ca="1"/>
        <v>#NAME?</v>
      </c>
      <c r="AY8" t="e">
        <f ca="1"/>
        <v>#NAME?</v>
      </c>
      <c r="BA8" s="4" t="s">
        <v>18</v>
      </c>
      <c r="BB8" s="4">
        <f ca="1">COUNT(AY2:AY25)</f>
        <v>0</v>
      </c>
      <c r="BD8" s="10" t="s">
        <v>20</v>
      </c>
      <c r="BE8" s="10" t="e">
        <f ca="1">REM_PARAM(C2:E25,3)</f>
        <v>#NAME?</v>
      </c>
    </row>
    <row r="9" spans="1:59" x14ac:dyDescent="0.35">
      <c r="A9" s="5">
        <v>3</v>
      </c>
      <c r="B9">
        <v>2010</v>
      </c>
      <c r="C9" s="8">
        <v>6.5219699999999996</v>
      </c>
      <c r="D9" s="8">
        <v>4.1636499999999996</v>
      </c>
      <c r="E9" s="8">
        <v>7.4622799999999998</v>
      </c>
      <c r="T9" s="4"/>
      <c r="U9" s="4"/>
      <c r="V9" s="4"/>
      <c r="AG9" s="5">
        <v>3</v>
      </c>
      <c r="AH9">
        <v>2010</v>
      </c>
      <c r="AI9" t="e">
        <f t="shared" ca="1" si="0"/>
        <v>#NAME?</v>
      </c>
      <c r="AJ9" s="7" t="e" cm="1">
        <f t="array" aca="1" ref="AJ9" ca="1">C9-$U$17*INDEX(T$2:T$9,$AG9,1)</f>
        <v>#NAME?</v>
      </c>
      <c r="AK9" s="7" t="e" cm="1">
        <f t="array" aca="1" ref="AK9" ca="1">D9-$U$17*INDEX(U$2:U$9,$AG9,1)</f>
        <v>#NAME?</v>
      </c>
      <c r="AL9" s="7" t="e" cm="1">
        <f t="array" aca="1" ref="AL9" ca="1">E9-$U$17*INDEX(V$2:V$9,$AG9,1)</f>
        <v>#NAME?</v>
      </c>
      <c r="AV9" t="e">
        <f ca="1"/>
        <v>#NAME?</v>
      </c>
      <c r="AW9" t="e">
        <f ca="1"/>
        <v>#NAME?</v>
      </c>
      <c r="AX9" t="e">
        <f ca="1"/>
        <v>#NAME?</v>
      </c>
      <c r="AY9" t="e">
        <f ca="1"/>
        <v>#NAME?</v>
      </c>
    </row>
    <row r="10" spans="1:59" ht="15" thickBot="1" x14ac:dyDescent="0.4">
      <c r="A10" s="5">
        <v>3</v>
      </c>
      <c r="B10">
        <v>2012</v>
      </c>
      <c r="C10" s="8">
        <v>7.8148999999999997</v>
      </c>
      <c r="D10" s="8">
        <v>3.9602599999999999</v>
      </c>
      <c r="E10" s="8">
        <v>7.4587300000000001</v>
      </c>
      <c r="K10" t="s">
        <v>21</v>
      </c>
      <c r="O10" s="5" t="s">
        <v>22</v>
      </c>
      <c r="P10" s="5">
        <v>0.05</v>
      </c>
      <c r="X10" t="s">
        <v>21</v>
      </c>
      <c r="AB10" s="5" t="s">
        <v>22</v>
      </c>
      <c r="AC10" s="5">
        <v>0.05</v>
      </c>
      <c r="AG10" s="5">
        <v>3</v>
      </c>
      <c r="AH10">
        <v>2012</v>
      </c>
      <c r="AI10" t="e">
        <f t="shared" ca="1" si="0"/>
        <v>#NAME?</v>
      </c>
      <c r="AJ10" s="7" t="e" cm="1">
        <f t="array" aca="1" ref="AJ10" ca="1">C10-$U$17*INDEX(T$2:T$9,$AG10,1)</f>
        <v>#NAME?</v>
      </c>
      <c r="AK10" s="7" t="e" cm="1">
        <f t="array" aca="1" ref="AK10" ca="1">D10-$U$17*INDEX(U$2:U$9,$AG10,1)</f>
        <v>#NAME?</v>
      </c>
      <c r="AL10" s="7" t="e" cm="1">
        <f t="array" aca="1" ref="AL10" ca="1">E10-$U$17*INDEX(V$2:V$9,$AG10,1)</f>
        <v>#NAME?</v>
      </c>
      <c r="AN10" t="s">
        <v>21</v>
      </c>
      <c r="AR10" s="5" t="s">
        <v>22</v>
      </c>
      <c r="AS10" s="5">
        <v>0.05</v>
      </c>
      <c r="AV10" t="e">
        <f ca="1"/>
        <v>#NAME?</v>
      </c>
      <c r="AW10" t="e">
        <f ca="1"/>
        <v>#NAME?</v>
      </c>
      <c r="AX10" t="e">
        <f ca="1"/>
        <v>#NAME?</v>
      </c>
      <c r="AY10" t="e">
        <f ca="1"/>
        <v>#NAME?</v>
      </c>
      <c r="BA10" t="s">
        <v>21</v>
      </c>
      <c r="BE10" s="5" t="s">
        <v>22</v>
      </c>
      <c r="BF10" s="5">
        <v>0.05</v>
      </c>
    </row>
    <row r="11" spans="1:59" ht="15" thickTop="1" x14ac:dyDescent="0.35">
      <c r="A11" s="5">
        <v>4</v>
      </c>
      <c r="B11">
        <v>2008</v>
      </c>
      <c r="C11" s="8">
        <v>9.3600399999999997</v>
      </c>
      <c r="D11" s="8">
        <v>4.67028</v>
      </c>
      <c r="E11" s="8">
        <v>8.25901</v>
      </c>
      <c r="K11" s="11"/>
      <c r="L11" s="11" t="s">
        <v>23</v>
      </c>
      <c r="M11" s="11" t="s">
        <v>24</v>
      </c>
      <c r="N11" s="11" t="s">
        <v>25</v>
      </c>
      <c r="O11" s="11" t="s">
        <v>26</v>
      </c>
      <c r="P11" s="11" t="s">
        <v>27</v>
      </c>
      <c r="Q11" s="11" t="s">
        <v>28</v>
      </c>
      <c r="T11" s="12" t="s">
        <v>29</v>
      </c>
      <c r="U11" s="13">
        <f>COUNTA(B2:B4)</f>
        <v>3</v>
      </c>
      <c r="X11" s="11"/>
      <c r="Y11" s="11" t="s">
        <v>23</v>
      </c>
      <c r="Z11" s="11" t="s">
        <v>24</v>
      </c>
      <c r="AA11" s="11" t="s">
        <v>25</v>
      </c>
      <c r="AB11" s="11" t="s">
        <v>26</v>
      </c>
      <c r="AC11" s="11" t="s">
        <v>27</v>
      </c>
      <c r="AD11" s="11" t="s">
        <v>28</v>
      </c>
      <c r="AG11" s="5">
        <v>4</v>
      </c>
      <c r="AH11">
        <v>2008</v>
      </c>
      <c r="AI11" t="e">
        <f t="shared" ca="1" si="0"/>
        <v>#NAME?</v>
      </c>
      <c r="AJ11" s="7" t="e" cm="1">
        <f t="array" aca="1" ref="AJ11" ca="1">C11-$U$17*INDEX(T$2:T$9,$AG11,1)</f>
        <v>#NAME?</v>
      </c>
      <c r="AK11" s="7" t="e" cm="1">
        <f t="array" aca="1" ref="AK11" ca="1">D11-$U$17*INDEX(U$2:U$9,$AG11,1)</f>
        <v>#NAME?</v>
      </c>
      <c r="AL11" s="7" t="e" cm="1">
        <f t="array" aca="1" ref="AL11" ca="1">E11-$U$17*INDEX(V$2:V$9,$AG11,1)</f>
        <v>#NAME?</v>
      </c>
      <c r="AN11" s="11"/>
      <c r="AO11" s="11" t="s">
        <v>23</v>
      </c>
      <c r="AP11" s="11" t="s">
        <v>24</v>
      </c>
      <c r="AQ11" s="11" t="s">
        <v>25</v>
      </c>
      <c r="AR11" s="11" t="s">
        <v>26</v>
      </c>
      <c r="AS11" s="11" t="s">
        <v>27</v>
      </c>
      <c r="AT11" s="11" t="s">
        <v>28</v>
      </c>
      <c r="AV11" t="e">
        <f ca="1"/>
        <v>#NAME?</v>
      </c>
      <c r="AW11" t="e">
        <f ca="1"/>
        <v>#NAME?</v>
      </c>
      <c r="AX11" t="e">
        <f ca="1"/>
        <v>#NAME?</v>
      </c>
      <c r="AY11" t="e">
        <f ca="1"/>
        <v>#NAME?</v>
      </c>
      <c r="BA11" s="11"/>
      <c r="BB11" s="11" t="s">
        <v>23</v>
      </c>
      <c r="BC11" s="11" t="s">
        <v>24</v>
      </c>
      <c r="BD11" s="11" t="s">
        <v>25</v>
      </c>
      <c r="BE11" s="11" t="s">
        <v>26</v>
      </c>
      <c r="BF11" s="11" t="s">
        <v>27</v>
      </c>
      <c r="BG11" s="11" t="s">
        <v>28</v>
      </c>
    </row>
    <row r="12" spans="1:59" x14ac:dyDescent="0.35">
      <c r="A12" s="5">
        <v>4</v>
      </c>
      <c r="B12">
        <v>2010</v>
      </c>
      <c r="C12" s="8">
        <v>9.2680000000000007</v>
      </c>
      <c r="D12" s="8">
        <v>4.5826599999999997</v>
      </c>
      <c r="E12" s="8">
        <v>8.7930200000000003</v>
      </c>
      <c r="K12" t="s">
        <v>30</v>
      </c>
      <c r="L12">
        <f>COUNT(G2:H2)</f>
        <v>0</v>
      </c>
      <c r="M12" t="e">
        <f>SUMSQ(MMULT(G2:H25,L17:L18))</f>
        <v>#VALUE!</v>
      </c>
      <c r="N12" t="e">
        <f>M12/L12</f>
        <v>#VALUE!</v>
      </c>
      <c r="O12" t="e">
        <f>N12/N13</f>
        <v>#VALUE!</v>
      </c>
      <c r="P12" t="e">
        <f>_xlfn.F.DIST.RT(O12,L12,L13)</f>
        <v>#VALUE!</v>
      </c>
      <c r="Q12" s="5" t="e">
        <f>IF(P12&lt;P10,"yes","no")</f>
        <v>#VALUE!</v>
      </c>
      <c r="T12" s="12" t="s">
        <v>31</v>
      </c>
      <c r="U12" s="14">
        <f>'[1]Demean 3'!AL13</f>
        <v>3.7775655582204325E-2</v>
      </c>
      <c r="X12" t="s">
        <v>30</v>
      </c>
      <c r="Y12">
        <f>COUNT(T2:U2)</f>
        <v>0</v>
      </c>
      <c r="Z12" t="e">
        <f ca="1">DEVSQ(MMULT(DEsign(T2:U9),Y17:Y19))</f>
        <v>#NAME?</v>
      </c>
      <c r="AA12" t="e">
        <f ca="1">Z12/Y12</f>
        <v>#NAME?</v>
      </c>
      <c r="AB12" t="e">
        <f ca="1">AA12/AA13</f>
        <v>#NAME?</v>
      </c>
      <c r="AC12" t="e">
        <f ca="1">_xlfn.F.DIST.RT(AB12,Y12,Y13)</f>
        <v>#NAME?</v>
      </c>
      <c r="AD12" s="5" t="e">
        <f ca="1">IF(AC12&lt;AC10,"yes","no")</f>
        <v>#NAME?</v>
      </c>
      <c r="AG12" s="5">
        <v>4</v>
      </c>
      <c r="AH12">
        <v>2010</v>
      </c>
      <c r="AI12" t="e">
        <f t="shared" ca="1" si="0"/>
        <v>#NAME?</v>
      </c>
      <c r="AJ12" s="7" t="e" cm="1">
        <f t="array" aca="1" ref="AJ12" ca="1">C12-$U$17*INDEX(T$2:T$9,$AG12,1)</f>
        <v>#NAME?</v>
      </c>
      <c r="AK12" s="7" t="e" cm="1">
        <f t="array" aca="1" ref="AK12" ca="1">D12-$U$17*INDEX(U$2:U$9,$AG12,1)</f>
        <v>#NAME?</v>
      </c>
      <c r="AL12" s="7" t="e" cm="1">
        <f t="array" aca="1" ref="AL12" ca="1">E12-$U$17*INDEX(V$2:V$9,$AG12,1)</f>
        <v>#NAME?</v>
      </c>
      <c r="AN12" t="s">
        <v>30</v>
      </c>
      <c r="AO12">
        <f ca="1">COUNT(AI2:AK2)</f>
        <v>0</v>
      </c>
      <c r="AP12" t="e">
        <f ca="1">SUMSQ(MMULT(AI2:AK25,AO17:AO19))</f>
        <v>#NAME?</v>
      </c>
      <c r="AQ12" t="e">
        <f ca="1">AP12/AO12</f>
        <v>#NAME?</v>
      </c>
      <c r="AR12" t="e">
        <f ca="1">AQ12/AQ13</f>
        <v>#NAME?</v>
      </c>
      <c r="AS12" t="e">
        <f ca="1">_xlfn.F.DIST.RT(AR12,AO12,AO13)</f>
        <v>#NAME?</v>
      </c>
      <c r="AT12" s="5" t="e">
        <f ca="1">IF(AS12&lt;AS10,"yes","no")</f>
        <v>#NAME?</v>
      </c>
      <c r="AV12" t="e">
        <f ca="1"/>
        <v>#NAME?</v>
      </c>
      <c r="AW12" t="e">
        <f ca="1"/>
        <v>#NAME?</v>
      </c>
      <c r="AX12" t="e">
        <f ca="1"/>
        <v>#NAME?</v>
      </c>
      <c r="AY12" t="e">
        <f ca="1"/>
        <v>#NAME?</v>
      </c>
      <c r="BA12" t="s">
        <v>30</v>
      </c>
      <c r="BB12">
        <f ca="1">COUNT(AV2:AX2)</f>
        <v>0</v>
      </c>
      <c r="BC12" t="e">
        <f ca="1">SUMSQ(MMULT(AV2:AX25,BB17:BB19))</f>
        <v>#NAME?</v>
      </c>
      <c r="BD12" t="e">
        <f ca="1">BC12/BB12</f>
        <v>#NAME?</v>
      </c>
      <c r="BE12" t="e">
        <f ca="1">BD12/BD13</f>
        <v>#NAME?</v>
      </c>
      <c r="BF12" t="e">
        <f ca="1">_xlfn.F.DIST.RT(BE12,BB12,BB13)</f>
        <v>#NAME?</v>
      </c>
      <c r="BG12" s="5" t="e">
        <f ca="1">IF(BF12&lt;BF10,"yes","no")</f>
        <v>#NAME?</v>
      </c>
    </row>
    <row r="13" spans="1:59" x14ac:dyDescent="0.35">
      <c r="A13" s="5">
        <v>4</v>
      </c>
      <c r="B13">
        <v>2012</v>
      </c>
      <c r="C13" s="8">
        <v>8.3394399999999997</v>
      </c>
      <c r="D13" s="8">
        <v>4.3226500000000003</v>
      </c>
      <c r="E13" s="8">
        <v>9.0330300000000001</v>
      </c>
      <c r="K13" t="s">
        <v>32</v>
      </c>
      <c r="L13">
        <f>L14-L12</f>
        <v>-8</v>
      </c>
      <c r="M13" t="e">
        <f>M14-M12</f>
        <v>#VALUE!</v>
      </c>
      <c r="N13" s="15" t="e">
        <f>M13/L13</f>
        <v>#VALUE!</v>
      </c>
      <c r="T13" t="s">
        <v>33</v>
      </c>
      <c r="U13" s="14" t="e">
        <f ca="1">AA13-U12/U11</f>
        <v>#NUM!</v>
      </c>
      <c r="X13" t="s">
        <v>32</v>
      </c>
      <c r="Y13">
        <f>Y14-Y12</f>
        <v>-1</v>
      </c>
      <c r="Z13" t="e">
        <f ca="1">Z14-Z12</f>
        <v>#NUM!</v>
      </c>
      <c r="AA13" t="e">
        <f ca="1">Z13/Y13</f>
        <v>#NUM!</v>
      </c>
      <c r="AG13" s="5">
        <v>4</v>
      </c>
      <c r="AH13">
        <v>2012</v>
      </c>
      <c r="AI13" t="e">
        <f t="shared" ca="1" si="0"/>
        <v>#NAME?</v>
      </c>
      <c r="AJ13" s="7" t="e" cm="1">
        <f t="array" aca="1" ref="AJ13" ca="1">C13-$U$17*INDEX(T$2:T$9,$AG13,1)</f>
        <v>#NAME?</v>
      </c>
      <c r="AK13" s="7" t="e" cm="1">
        <f t="array" aca="1" ref="AK13" ca="1">D13-$U$17*INDEX(U$2:U$9,$AG13,1)</f>
        <v>#NAME?</v>
      </c>
      <c r="AL13" s="7" t="e" cm="1">
        <f t="array" aca="1" ref="AL13" ca="1">E13-$U$17*INDEX(V$2:V$9,$AG13,1)</f>
        <v>#NAME?</v>
      </c>
      <c r="AN13" t="s">
        <v>32</v>
      </c>
      <c r="AO13">
        <f ca="1">AO14-AO12</f>
        <v>0</v>
      </c>
      <c r="AP13" t="e">
        <f ca="1">AP14-AP12</f>
        <v>#NAME?</v>
      </c>
      <c r="AQ13" t="e">
        <f ca="1">AP13/AO13</f>
        <v>#NAME?</v>
      </c>
      <c r="AV13" t="e">
        <f ca="1"/>
        <v>#NAME?</v>
      </c>
      <c r="AW13" t="e">
        <f ca="1"/>
        <v>#NAME?</v>
      </c>
      <c r="AX13" t="e">
        <f ca="1"/>
        <v>#NAME?</v>
      </c>
      <c r="AY13" t="e">
        <f ca="1"/>
        <v>#NAME?</v>
      </c>
      <c r="BA13" t="s">
        <v>32</v>
      </c>
      <c r="BB13">
        <f ca="1">BB14-BB12</f>
        <v>0</v>
      </c>
      <c r="BC13" t="e">
        <f ca="1">BC14-BC12</f>
        <v>#NAME?</v>
      </c>
      <c r="BD13" t="e">
        <f ca="1">BC13/BB13</f>
        <v>#NAME?</v>
      </c>
    </row>
    <row r="14" spans="1:59" x14ac:dyDescent="0.35">
      <c r="A14" s="5">
        <v>5</v>
      </c>
      <c r="B14">
        <v>2008</v>
      </c>
      <c r="C14" s="8">
        <v>7.7452199999999998</v>
      </c>
      <c r="D14" s="8">
        <v>5.2744900000000001</v>
      </c>
      <c r="E14" s="8">
        <v>4.0256800000000004</v>
      </c>
      <c r="K14" s="4" t="s">
        <v>34</v>
      </c>
      <c r="L14" s="4">
        <f>L8</f>
        <v>-8</v>
      </c>
      <c r="M14" s="4">
        <f>SUMSQ(I2:I25)</f>
        <v>0</v>
      </c>
      <c r="N14" s="4"/>
      <c r="O14" s="4"/>
      <c r="P14" s="4"/>
      <c r="Q14" s="4"/>
      <c r="T14" t="s">
        <v>35</v>
      </c>
      <c r="U14" s="16" t="e">
        <f ca="1">1-SQRT(U12/(U12+U11*U13))</f>
        <v>#NUM!</v>
      </c>
      <c r="X14" s="4" t="s">
        <v>34</v>
      </c>
      <c r="Y14" s="4">
        <f>Y8-1</f>
        <v>-1</v>
      </c>
      <c r="Z14" s="4" t="e">
        <f>DEVSQ(V2:V9)</f>
        <v>#NUM!</v>
      </c>
      <c r="AA14" s="4"/>
      <c r="AB14" s="4"/>
      <c r="AC14" s="4"/>
      <c r="AD14" s="4"/>
      <c r="AG14" s="5">
        <v>5</v>
      </c>
      <c r="AH14">
        <v>2008</v>
      </c>
      <c r="AI14" t="e">
        <f t="shared" ca="1" si="0"/>
        <v>#NAME?</v>
      </c>
      <c r="AJ14" s="7" t="e" cm="1">
        <f t="array" aca="1" ref="AJ14" ca="1">C14-$U$17*INDEX(T$2:T$9,$AG14,1)</f>
        <v>#NAME?</v>
      </c>
      <c r="AK14" s="7" t="e" cm="1">
        <f t="array" aca="1" ref="AK14" ca="1">D14-$U$17*INDEX(U$2:U$9,$AG14,1)</f>
        <v>#NAME?</v>
      </c>
      <c r="AL14" s="7" t="e" cm="1">
        <f t="array" aca="1" ref="AL14" ca="1">E14-$U$17*INDEX(V$2:V$9,$AG14,1)</f>
        <v>#NAME?</v>
      </c>
      <c r="AN14" s="4" t="s">
        <v>34</v>
      </c>
      <c r="AO14" s="4">
        <f ca="1">AO8</f>
        <v>0</v>
      </c>
      <c r="AP14" s="4" t="e">
        <f ca="1">SUMSQ(AL2:AL25)</f>
        <v>#NAME?</v>
      </c>
      <c r="AQ14" s="4"/>
      <c r="AR14" s="4"/>
      <c r="AS14" s="4"/>
      <c r="AT14" s="4"/>
      <c r="AV14" t="e">
        <f ca="1"/>
        <v>#NAME?</v>
      </c>
      <c r="AW14" t="e">
        <f ca="1"/>
        <v>#NAME?</v>
      </c>
      <c r="AX14" t="e">
        <f ca="1"/>
        <v>#NAME?</v>
      </c>
      <c r="AY14" t="e">
        <f ca="1"/>
        <v>#NAME?</v>
      </c>
      <c r="BA14" s="4" t="s">
        <v>34</v>
      </c>
      <c r="BB14" s="4">
        <f ca="1">BB8</f>
        <v>0</v>
      </c>
      <c r="BC14" s="4" t="e">
        <f ca="1">SUMSQ(AY2:AY25)</f>
        <v>#NAME?</v>
      </c>
      <c r="BD14" s="4"/>
      <c r="BE14" s="4"/>
      <c r="BF14" s="4"/>
      <c r="BG14" s="4"/>
    </row>
    <row r="15" spans="1:59" ht="15" thickBot="1" x14ac:dyDescent="0.4">
      <c r="A15" s="5">
        <v>5</v>
      </c>
      <c r="B15">
        <v>2010</v>
      </c>
      <c r="C15" s="8">
        <v>8.0331600000000005</v>
      </c>
      <c r="D15" s="8">
        <v>5.3003099999999996</v>
      </c>
      <c r="E15" s="8">
        <v>3.9876100000000001</v>
      </c>
      <c r="AG15" s="5">
        <v>5</v>
      </c>
      <c r="AH15">
        <v>2010</v>
      </c>
      <c r="AI15" t="e">
        <f t="shared" ca="1" si="0"/>
        <v>#NAME?</v>
      </c>
      <c r="AJ15" s="7" t="e" cm="1">
        <f t="array" aca="1" ref="AJ15" ca="1">C15-$U$17*INDEX(T$2:T$9,$AG15,1)</f>
        <v>#NAME?</v>
      </c>
      <c r="AK15" s="7" t="e" cm="1">
        <f t="array" aca="1" ref="AK15" ca="1">D15-$U$17*INDEX(U$2:U$9,$AG15,1)</f>
        <v>#NAME?</v>
      </c>
      <c r="AL15" s="7" t="e" cm="1">
        <f t="array" aca="1" ref="AL15" ca="1">E15-$U$17*INDEX(V$2:V$9,$AG15,1)</f>
        <v>#NAME?</v>
      </c>
      <c r="AV15" t="e">
        <f ca="1"/>
        <v>#NAME?</v>
      </c>
      <c r="AW15" t="e">
        <f ca="1"/>
        <v>#NAME?</v>
      </c>
      <c r="AX15" t="e">
        <f ca="1"/>
        <v>#NAME?</v>
      </c>
      <c r="AY15" t="e">
        <f ca="1"/>
        <v>#NAME?</v>
      </c>
    </row>
    <row r="16" spans="1:59" ht="15" thickTop="1" x14ac:dyDescent="0.35">
      <c r="A16" s="5">
        <v>5</v>
      </c>
      <c r="B16">
        <v>2012</v>
      </c>
      <c r="C16" s="8">
        <v>8.1939399999999996</v>
      </c>
      <c r="D16" s="8">
        <v>5.43994</v>
      </c>
      <c r="E16" s="8">
        <v>3.9613900000000002</v>
      </c>
      <c r="K16" s="11"/>
      <c r="L16" s="11" t="s">
        <v>36</v>
      </c>
      <c r="M16" s="11" t="s">
        <v>37</v>
      </c>
      <c r="N16" s="11" t="s">
        <v>38</v>
      </c>
      <c r="O16" s="11" t="s">
        <v>27</v>
      </c>
      <c r="P16" s="11" t="s">
        <v>39</v>
      </c>
      <c r="Q16" s="11" t="s">
        <v>40</v>
      </c>
      <c r="R16" s="11" t="s">
        <v>41</v>
      </c>
      <c r="X16" s="11"/>
      <c r="Y16" s="11" t="s">
        <v>36</v>
      </c>
      <c r="Z16" s="11" t="s">
        <v>37</v>
      </c>
      <c r="AA16" s="11" t="s">
        <v>38</v>
      </c>
      <c r="AB16" s="11" t="s">
        <v>27</v>
      </c>
      <c r="AC16" s="11" t="s">
        <v>39</v>
      </c>
      <c r="AD16" s="11" t="s">
        <v>40</v>
      </c>
      <c r="AE16" s="11" t="s">
        <v>41</v>
      </c>
      <c r="AG16" s="5">
        <v>5</v>
      </c>
      <c r="AH16">
        <v>2012</v>
      </c>
      <c r="AI16" t="e">
        <f t="shared" ca="1" si="0"/>
        <v>#NAME?</v>
      </c>
      <c r="AJ16" s="7" t="e" cm="1">
        <f t="array" aca="1" ref="AJ16" ca="1">C16-$U$17*INDEX(T$2:T$9,$AG16,1)</f>
        <v>#NAME?</v>
      </c>
      <c r="AK16" s="7" t="e" cm="1">
        <f t="array" aca="1" ref="AK16" ca="1">D16-$U$17*INDEX(U$2:U$9,$AG16,1)</f>
        <v>#NAME?</v>
      </c>
      <c r="AL16" s="7" t="e" cm="1">
        <f t="array" aca="1" ref="AL16" ca="1">E16-$U$17*INDEX(V$2:V$9,$AG16,1)</f>
        <v>#NAME?</v>
      </c>
      <c r="AN16" s="11"/>
      <c r="AO16" s="11" t="s">
        <v>36</v>
      </c>
      <c r="AP16" s="11" t="s">
        <v>37</v>
      </c>
      <c r="AQ16" s="11" t="s">
        <v>38</v>
      </c>
      <c r="AR16" s="11" t="s">
        <v>27</v>
      </c>
      <c r="AS16" s="11" t="s">
        <v>39</v>
      </c>
      <c r="AT16" s="11" t="s">
        <v>40</v>
      </c>
      <c r="AV16" t="e">
        <f ca="1"/>
        <v>#NAME?</v>
      </c>
      <c r="AW16" t="e">
        <f ca="1"/>
        <v>#NAME?</v>
      </c>
      <c r="AX16" t="e">
        <f ca="1"/>
        <v>#NAME?</v>
      </c>
      <c r="AY16" t="e">
        <f ca="1"/>
        <v>#NAME?</v>
      </c>
      <c r="BA16" s="11"/>
      <c r="BB16" s="11" t="s">
        <v>36</v>
      </c>
      <c r="BC16" s="11" t="s">
        <v>37</v>
      </c>
      <c r="BD16" s="11" t="s">
        <v>38</v>
      </c>
      <c r="BE16" s="11" t="s">
        <v>27</v>
      </c>
      <c r="BF16" s="11" t="s">
        <v>39</v>
      </c>
      <c r="BG16" s="11" t="s">
        <v>40</v>
      </c>
    </row>
    <row r="17" spans="1:59" x14ac:dyDescent="0.35">
      <c r="A17" s="5">
        <v>6</v>
      </c>
      <c r="B17">
        <v>2008</v>
      </c>
      <c r="C17" s="8">
        <v>9.9685299999999994</v>
      </c>
      <c r="D17" s="8">
        <v>9.5003200000000003</v>
      </c>
      <c r="E17" s="8">
        <v>4.317361</v>
      </c>
      <c r="K17" t="e">
        <f t="array" ref="K17:K18" ca="1">TRANSPOSE(G1:H1)</f>
        <v>#NAME?</v>
      </c>
      <c r="L17" t="e">
        <f t="array" aca="1" ref="L17:M18" ca="1">RegCoeff(G2:H25,I2:I25,FALSE)</f>
        <v>#NAME?</v>
      </c>
      <c r="M17" t="e">
        <f ca="1"/>
        <v>#NAME?</v>
      </c>
      <c r="N17" t="e">
        <f ca="1">L17/M17</f>
        <v>#NAME?</v>
      </c>
      <c r="O17" t="e">
        <f ca="1">_xlfn.T.DIST.2T(ABS(N17),$L$13)</f>
        <v>#NAME?</v>
      </c>
      <c r="P17" t="e">
        <f ca="1">L17-_xlfn.T.INV.2T(P$10,$L$13)*M17</f>
        <v>#NAME?</v>
      </c>
      <c r="Q17" t="e">
        <f ca="1">L17+_xlfn.T.INV.2T(P$10,$L$13)*M17</f>
        <v>#NAME?</v>
      </c>
      <c r="R17" t="e">
        <f ca="1">VIF(G2:H25,1)</f>
        <v>#NAME?</v>
      </c>
      <c r="T17" t="s">
        <v>35</v>
      </c>
      <c r="U17" s="17" t="e" cm="1">
        <f t="array" aca="1" ref="U17" ca="1">REM_PARAM(C2:E25,3)</f>
        <v>#NAME?</v>
      </c>
      <c r="X17" t="s">
        <v>42</v>
      </c>
      <c r="Y17" t="e">
        <f t="array" aca="1" ref="Y17:Z19" ca="1">RegCoeff(T2:U9,V2:V9)</f>
        <v>#NAME?</v>
      </c>
      <c r="Z17" t="e">
        <f ca="1"/>
        <v>#NAME?</v>
      </c>
      <c r="AA17" t="e">
        <f ca="1">Y17/Z17</f>
        <v>#NAME?</v>
      </c>
      <c r="AB17" t="e">
        <f ca="1">_xlfn.T.DIST.2T(ABS(AA17),$Y$13)</f>
        <v>#NAME?</v>
      </c>
      <c r="AC17" t="e">
        <f ca="1">Y17-_xlfn.T.INV.2T(AC$10,$Y$13)*Z17</f>
        <v>#NAME?</v>
      </c>
      <c r="AD17" t="e">
        <f ca="1">Y17+_xlfn.T.INV.2T(AC$10,$Y$13)*Z17</f>
        <v>#NAME?</v>
      </c>
      <c r="AG17" s="5">
        <v>6</v>
      </c>
      <c r="AH17">
        <v>2008</v>
      </c>
      <c r="AI17" t="e">
        <f t="shared" ca="1" si="0"/>
        <v>#NAME?</v>
      </c>
      <c r="AJ17" s="7" t="e" cm="1">
        <f t="array" aca="1" ref="AJ17" ca="1">C17-$U$17*INDEX(T$2:T$9,$AG17,1)</f>
        <v>#NAME?</v>
      </c>
      <c r="AK17" s="7" t="e" cm="1">
        <f t="array" aca="1" ref="AK17" ca="1">D17-$U$17*INDEX(U$2:U$9,$AG17,1)</f>
        <v>#NAME?</v>
      </c>
      <c r="AL17" s="7" t="e" cm="1">
        <f t="array" aca="1" ref="AL17" ca="1">E17-$U$17*INDEX(V$2:V$9,$AG17,1)</f>
        <v>#NAME?</v>
      </c>
      <c r="AN17" t="str">
        <f t="array" ref="AN17:AN19">TRANSPOSE(AI1:AK1)</f>
        <v>intercept</v>
      </c>
      <c r="AO17" t="e">
        <f t="array" aca="1" ref="AO17:AP19" ca="1">RegCoeff(AI2:AK25,AL2:AL25,FALSE)</f>
        <v>#NAME?</v>
      </c>
      <c r="AP17" t="e">
        <f ca="1"/>
        <v>#NAME?</v>
      </c>
      <c r="AQ17" t="e">
        <f ca="1">AO17/AP17</f>
        <v>#NAME?</v>
      </c>
      <c r="AR17" t="e">
        <f ca="1">_xlfn.T.DIST.2T(ABS(AQ17),$AO$13)</f>
        <v>#NAME?</v>
      </c>
      <c r="AS17" t="e">
        <f ca="1">AO17-_xlfn.T.INV.2T(AS$10,$AO$13)*AP17</f>
        <v>#NAME?</v>
      </c>
      <c r="AT17" t="e">
        <f ca="1">AO17+_xlfn.T.INV.2T(AS$10,$AO$13)*AP17</f>
        <v>#NAME?</v>
      </c>
      <c r="AV17" t="e">
        <f ca="1"/>
        <v>#NAME?</v>
      </c>
      <c r="AW17" t="e">
        <f ca="1"/>
        <v>#NAME?</v>
      </c>
      <c r="AX17" t="e">
        <f ca="1"/>
        <v>#NAME?</v>
      </c>
      <c r="AY17" t="e">
        <f ca="1"/>
        <v>#NAME?</v>
      </c>
      <c r="BA17" t="e">
        <f t="array" aca="1" ref="BA17:BA19" ca="1">TRANSPOSE(AV1:AX1)</f>
        <v>#NAME?</v>
      </c>
      <c r="BB17" t="e">
        <f t="array" aca="1" ref="BB17:BC19" ca="1">RegCoeff(AV2:AX25,AY2:AY25,FALSE)</f>
        <v>#NAME?</v>
      </c>
      <c r="BC17" t="e">
        <f ca="1"/>
        <v>#NAME?</v>
      </c>
      <c r="BD17" t="e">
        <f ca="1">BB17/BC17</f>
        <v>#NAME?</v>
      </c>
      <c r="BE17" t="e">
        <f ca="1">_xlfn.T.DIST.2T(ABS(BD17),$BB$13)</f>
        <v>#NAME?</v>
      </c>
      <c r="BF17" t="e">
        <f ca="1">BB17-_xlfn.T.INV.2T(BF$10,$BB$13)*BC17</f>
        <v>#NAME?</v>
      </c>
      <c r="BG17" t="e">
        <f ca="1">BB17+_xlfn.T.INV.2T(BF$10,$BB$13)*BC17</f>
        <v>#NAME?</v>
      </c>
    </row>
    <row r="18" spans="1:59" x14ac:dyDescent="0.35">
      <c r="A18" s="5">
        <v>6</v>
      </c>
      <c r="B18">
        <v>2010</v>
      </c>
      <c r="C18" s="8">
        <v>10.10445</v>
      </c>
      <c r="D18" s="8">
        <v>10.0128</v>
      </c>
      <c r="E18" s="8">
        <v>4.1316800000000002</v>
      </c>
      <c r="K18" s="4">
        <v>0</v>
      </c>
      <c r="L18" s="4" t="e">
        <f ca="1"/>
        <v>#NAME?</v>
      </c>
      <c r="M18" s="4" t="e">
        <f ca="1"/>
        <v>#NAME?</v>
      </c>
      <c r="N18" s="4" t="e">
        <f ca="1">L18/M18</f>
        <v>#NAME?</v>
      </c>
      <c r="O18" s="4" t="e">
        <f ca="1">_xlfn.T.DIST.2T(ABS(N18),$L$13)</f>
        <v>#NAME?</v>
      </c>
      <c r="P18" s="4" t="e">
        <f ca="1">L18-_xlfn.T.INV.2T(P$10,$L$13)*M18</f>
        <v>#NAME?</v>
      </c>
      <c r="Q18" s="4" t="e">
        <f ca="1">L18+_xlfn.T.INV.2T(P$10,$L$13)*M18</f>
        <v>#NAME?</v>
      </c>
      <c r="R18" s="4" t="e">
        <f ca="1">VIF(G2:H25,2)</f>
        <v>#NAME?</v>
      </c>
      <c r="X18" t="e">
        <f t="array" ref="X18:X19" ca="1">TRANSPOSE(T1:U1)</f>
        <v>#NAME?</v>
      </c>
      <c r="Y18" t="e">
        <f ca="1"/>
        <v>#NAME?</v>
      </c>
      <c r="Z18" t="e">
        <f ca="1"/>
        <v>#NAME?</v>
      </c>
      <c r="AA18" t="e">
        <f t="shared" ref="AA18:AA19" ca="1" si="1">Y18/Z18</f>
        <v>#NAME?</v>
      </c>
      <c r="AB18" t="e">
        <f t="shared" ref="AB18:AB19" ca="1" si="2">_xlfn.T.DIST.2T(ABS(AA18),$Y$13)</f>
        <v>#NAME?</v>
      </c>
      <c r="AC18" t="e">
        <f t="shared" ref="AC18:AC19" ca="1" si="3">Y18-_xlfn.T.INV.2T(AC$10,$Y$13)*Z18</f>
        <v>#NAME?</v>
      </c>
      <c r="AD18" t="e">
        <f t="shared" ref="AD18:AD19" ca="1" si="4">Y18+_xlfn.T.INV.2T(AC$10,$Y$13)*Z18</f>
        <v>#NAME?</v>
      </c>
      <c r="AE18" t="e">
        <f ca="1">VIF(T2:U9,1)</f>
        <v>#NAME?</v>
      </c>
      <c r="AG18" s="5">
        <v>6</v>
      </c>
      <c r="AH18">
        <v>2010</v>
      </c>
      <c r="AI18" t="e">
        <f t="shared" ca="1" si="0"/>
        <v>#NAME?</v>
      </c>
      <c r="AJ18" s="7" t="e" cm="1">
        <f t="array" aca="1" ref="AJ18" ca="1">C18-$U$17*INDEX(T$2:T$9,$AG18,1)</f>
        <v>#NAME?</v>
      </c>
      <c r="AK18" s="7" t="e" cm="1">
        <f t="array" aca="1" ref="AK18" ca="1">D18-$U$17*INDEX(U$2:U$9,$AG18,1)</f>
        <v>#NAME?</v>
      </c>
      <c r="AL18" s="7" t="e" cm="1">
        <f t="array" aca="1" ref="AL18" ca="1">E18-$U$17*INDEX(V$2:V$9,$AG18,1)</f>
        <v>#NAME?</v>
      </c>
      <c r="AN18" t="str">
        <v>lcapital</v>
      </c>
      <c r="AO18" t="e">
        <f ca="1"/>
        <v>#NAME?</v>
      </c>
      <c r="AP18" t="e">
        <f ca="1"/>
        <v>#NAME?</v>
      </c>
      <c r="AQ18" t="e">
        <f t="shared" ref="AQ18:AQ19" ca="1" si="5">AO18/AP18</f>
        <v>#NAME?</v>
      </c>
      <c r="AR18" t="e">
        <f t="shared" ref="AR18:AR19" ca="1" si="6">_xlfn.T.DIST.2T(ABS(AQ18),$AO$13)</f>
        <v>#NAME?</v>
      </c>
      <c r="AS18" t="e">
        <f t="shared" ref="AS18:AS19" ca="1" si="7">AO18-_xlfn.T.INV.2T(AS$10,$AO$13)*AP18</f>
        <v>#NAME?</v>
      </c>
      <c r="AT18" t="e">
        <f t="shared" ref="AT18:AT19" ca="1" si="8">AO18+_xlfn.T.INV.2T(AS$10,$AO$13)*AP18</f>
        <v>#NAME?</v>
      </c>
      <c r="AV18" t="e">
        <f ca="1"/>
        <v>#NAME?</v>
      </c>
      <c r="AW18" t="e">
        <f ca="1"/>
        <v>#NAME?</v>
      </c>
      <c r="AX18" t="e">
        <f ca="1"/>
        <v>#NAME?</v>
      </c>
      <c r="AY18" t="e">
        <f ca="1"/>
        <v>#NAME?</v>
      </c>
      <c r="BA18" t="e">
        <f ca="1"/>
        <v>#NAME?</v>
      </c>
      <c r="BB18" t="e">
        <f ca="1"/>
        <v>#NAME?</v>
      </c>
      <c r="BC18" t="e">
        <f ca="1"/>
        <v>#NAME?</v>
      </c>
      <c r="BD18" t="e">
        <f t="shared" ref="BD18:BD19" ca="1" si="9">BB18/BC18</f>
        <v>#NAME?</v>
      </c>
      <c r="BE18" t="e">
        <f t="shared" ref="BE18:BE19" ca="1" si="10">_xlfn.T.DIST.2T(ABS(BD18),$BB$13)</f>
        <v>#NAME?</v>
      </c>
      <c r="BF18" t="e">
        <f t="shared" ref="BF18:BF19" ca="1" si="11">BB18-_xlfn.T.INV.2T(BF$10,$BB$13)*BC18</f>
        <v>#NAME?</v>
      </c>
      <c r="BG18" t="e">
        <f t="shared" ref="BG18:BG19" ca="1" si="12">BB18+_xlfn.T.INV.2T(BF$10,$BB$13)*BC18</f>
        <v>#NAME?</v>
      </c>
    </row>
    <row r="19" spans="1:59" x14ac:dyDescent="0.35">
      <c r="A19" s="5">
        <v>6</v>
      </c>
      <c r="B19">
        <v>2012</v>
      </c>
      <c r="C19" s="8">
        <v>10.053470000000001</v>
      </c>
      <c r="D19" s="8">
        <v>10.02397</v>
      </c>
      <c r="E19" s="8">
        <v>3.8739499999999998</v>
      </c>
      <c r="X19" s="4">
        <v>0</v>
      </c>
      <c r="Y19" s="4" t="e">
        <f ca="1"/>
        <v>#NAME?</v>
      </c>
      <c r="Z19" s="4" t="e">
        <f ca="1"/>
        <v>#NAME?</v>
      </c>
      <c r="AA19" s="4" t="e">
        <f t="shared" ca="1" si="1"/>
        <v>#NAME?</v>
      </c>
      <c r="AB19" s="4" t="e">
        <f t="shared" ca="1" si="2"/>
        <v>#NAME?</v>
      </c>
      <c r="AC19" s="4" t="e">
        <f t="shared" ca="1" si="3"/>
        <v>#NAME?</v>
      </c>
      <c r="AD19" s="4" t="e">
        <f t="shared" ca="1" si="4"/>
        <v>#NAME?</v>
      </c>
      <c r="AE19" s="4" t="e">
        <f ca="1">VIF(T2:U9,2)</f>
        <v>#NAME?</v>
      </c>
      <c r="AG19" s="5">
        <v>6</v>
      </c>
      <c r="AH19">
        <v>2012</v>
      </c>
      <c r="AI19" t="e">
        <f t="shared" ca="1" si="0"/>
        <v>#NAME?</v>
      </c>
      <c r="AJ19" s="7" t="e" cm="1">
        <f t="array" aca="1" ref="AJ19" ca="1">C19-$U$17*INDEX(T$2:T$9,$AG19,1)</f>
        <v>#NAME?</v>
      </c>
      <c r="AK19" s="7" t="e" cm="1">
        <f t="array" aca="1" ref="AK19" ca="1">D19-$U$17*INDEX(U$2:U$9,$AG19,1)</f>
        <v>#NAME?</v>
      </c>
      <c r="AL19" s="7" t="e" cm="1">
        <f t="array" aca="1" ref="AL19" ca="1">E19-$U$17*INDEX(V$2:V$9,$AG19,1)</f>
        <v>#NAME?</v>
      </c>
      <c r="AN19" s="4" t="str">
        <v>llabor</v>
      </c>
      <c r="AO19" s="4" t="e">
        <f ca="1"/>
        <v>#NAME?</v>
      </c>
      <c r="AP19" s="4" t="e">
        <f ca="1"/>
        <v>#NAME?</v>
      </c>
      <c r="AQ19" s="4" t="e">
        <f t="shared" ca="1" si="5"/>
        <v>#NAME?</v>
      </c>
      <c r="AR19" s="4" t="e">
        <f t="shared" ca="1" si="6"/>
        <v>#NAME?</v>
      </c>
      <c r="AS19" s="4" t="e">
        <f t="shared" ca="1" si="7"/>
        <v>#NAME?</v>
      </c>
      <c r="AT19" s="4" t="e">
        <f t="shared" ca="1" si="8"/>
        <v>#NAME?</v>
      </c>
      <c r="AV19" t="e">
        <f ca="1"/>
        <v>#NAME?</v>
      </c>
      <c r="AW19" t="e">
        <f ca="1"/>
        <v>#NAME?</v>
      </c>
      <c r="AX19" t="e">
        <f ca="1"/>
        <v>#NAME?</v>
      </c>
      <c r="AY19" t="e">
        <f ca="1"/>
        <v>#NAME?</v>
      </c>
      <c r="BA19" s="4" t="e">
        <f ca="1"/>
        <v>#NAME?</v>
      </c>
      <c r="BB19" s="4" t="e">
        <f ca="1"/>
        <v>#NAME?</v>
      </c>
      <c r="BC19" s="4" t="e">
        <f ca="1"/>
        <v>#NAME?</v>
      </c>
      <c r="BD19" s="4" t="e">
        <f t="shared" ca="1" si="9"/>
        <v>#NAME?</v>
      </c>
      <c r="BE19" s="4" t="e">
        <f t="shared" ca="1" si="10"/>
        <v>#NAME?</v>
      </c>
      <c r="BF19" s="4" t="e">
        <f t="shared" ca="1" si="11"/>
        <v>#NAME?</v>
      </c>
      <c r="BG19" s="4" t="e">
        <f t="shared" ca="1" si="12"/>
        <v>#NAME?</v>
      </c>
    </row>
    <row r="20" spans="1:59" x14ac:dyDescent="0.35">
      <c r="A20" s="5">
        <v>7</v>
      </c>
      <c r="B20">
        <v>2008</v>
      </c>
      <c r="C20" s="8">
        <v>10.55368</v>
      </c>
      <c r="D20" s="8">
        <v>5.0047100000000002</v>
      </c>
      <c r="E20" s="8">
        <v>11.523529999999999</v>
      </c>
      <c r="AG20" s="5">
        <v>7</v>
      </c>
      <c r="AH20">
        <v>2008</v>
      </c>
      <c r="AI20" t="e">
        <f t="shared" ca="1" si="0"/>
        <v>#NAME?</v>
      </c>
      <c r="AJ20" s="7" t="e" cm="1">
        <f t="array" aca="1" ref="AJ20" ca="1">C20-$U$17*INDEX(T$2:T$9,$AG20,1)</f>
        <v>#NAME?</v>
      </c>
      <c r="AK20" s="7" t="e" cm="1">
        <f t="array" aca="1" ref="AK20" ca="1">D20-$U$17*INDEX(U$2:U$9,$AG20,1)</f>
        <v>#NAME?</v>
      </c>
      <c r="AL20" s="7" t="e" cm="1">
        <f t="array" aca="1" ref="AL20" ca="1">E20-$U$17*INDEX(V$2:V$9,$AG20,1)</f>
        <v>#NAME?</v>
      </c>
      <c r="AV20" t="e">
        <f ca="1"/>
        <v>#NAME?</v>
      </c>
      <c r="AW20" t="e">
        <f ca="1"/>
        <v>#NAME?</v>
      </c>
      <c r="AX20" t="e">
        <f ca="1"/>
        <v>#NAME?</v>
      </c>
      <c r="AY20" t="e">
        <f ca="1"/>
        <v>#NAME?</v>
      </c>
    </row>
    <row r="21" spans="1:59" x14ac:dyDescent="0.35">
      <c r="A21" s="5">
        <v>7</v>
      </c>
      <c r="B21">
        <v>2010</v>
      </c>
      <c r="C21" s="8">
        <v>10.74991</v>
      </c>
      <c r="D21" s="8">
        <v>5.1787400000000003</v>
      </c>
      <c r="E21" s="8">
        <v>11.54217</v>
      </c>
      <c r="AG21" s="5">
        <v>7</v>
      </c>
      <c r="AH21">
        <v>2010</v>
      </c>
      <c r="AI21" t="e">
        <f t="shared" ca="1" si="0"/>
        <v>#NAME?</v>
      </c>
      <c r="AJ21" s="7" t="e" cm="1">
        <f t="array" aca="1" ref="AJ21" ca="1">C21-$U$17*INDEX(T$2:T$9,$AG21,1)</f>
        <v>#NAME?</v>
      </c>
      <c r="AK21" s="7" t="e" cm="1">
        <f t="array" aca="1" ref="AK21" ca="1">D21-$U$17*INDEX(U$2:U$9,$AG21,1)</f>
        <v>#NAME?</v>
      </c>
      <c r="AL21" s="7" t="e" cm="1">
        <f t="array" aca="1" ref="AL21" ca="1">E21-$U$17*INDEX(V$2:V$9,$AG21,1)</f>
        <v>#NAME?</v>
      </c>
      <c r="AV21" t="e">
        <f ca="1"/>
        <v>#NAME?</v>
      </c>
      <c r="AW21" t="e">
        <f ca="1"/>
        <v>#NAME?</v>
      </c>
      <c r="AX21" t="e">
        <f ca="1"/>
        <v>#NAME?</v>
      </c>
      <c r="AY21" t="e">
        <f ca="1"/>
        <v>#NAME?</v>
      </c>
    </row>
    <row r="22" spans="1:59" x14ac:dyDescent="0.35">
      <c r="A22" s="5">
        <v>7</v>
      </c>
      <c r="B22">
        <v>2012</v>
      </c>
      <c r="C22" s="8">
        <v>11.34348</v>
      </c>
      <c r="D22" s="8">
        <v>5.4220199999999998</v>
      </c>
      <c r="E22" s="8">
        <v>11.586449999999999</v>
      </c>
      <c r="AG22" s="5">
        <v>7</v>
      </c>
      <c r="AH22">
        <v>2012</v>
      </c>
      <c r="AI22" t="e">
        <f t="shared" ca="1" si="0"/>
        <v>#NAME?</v>
      </c>
      <c r="AJ22" s="7" t="e" cm="1">
        <f t="array" aca="1" ref="AJ22" ca="1">C22-$U$17*INDEX(T$2:T$9,$AG22,1)</f>
        <v>#NAME?</v>
      </c>
      <c r="AK22" s="7" t="e" cm="1">
        <f t="array" aca="1" ref="AK22" ca="1">D22-$U$17*INDEX(U$2:U$9,$AG22,1)</f>
        <v>#NAME?</v>
      </c>
      <c r="AL22" s="7" t="e" cm="1">
        <f t="array" aca="1" ref="AL22" ca="1">E22-$U$17*INDEX(V$2:V$9,$AG22,1)</f>
        <v>#NAME?</v>
      </c>
      <c r="AV22" t="e">
        <f ca="1"/>
        <v>#NAME?</v>
      </c>
      <c r="AW22" t="e">
        <f ca="1"/>
        <v>#NAME?</v>
      </c>
      <c r="AX22" t="e">
        <f ca="1"/>
        <v>#NAME?</v>
      </c>
      <c r="AY22" t="e">
        <f ca="1"/>
        <v>#NAME?</v>
      </c>
    </row>
    <row r="23" spans="1:59" x14ac:dyDescent="0.35">
      <c r="A23" s="5">
        <v>8</v>
      </c>
      <c r="B23">
        <v>2008</v>
      </c>
      <c r="C23" s="8">
        <v>7.9739199999999997</v>
      </c>
      <c r="D23" s="8">
        <v>4.01145</v>
      </c>
      <c r="E23" s="8">
        <v>8.7066099999999995</v>
      </c>
      <c r="AG23" s="5">
        <v>8</v>
      </c>
      <c r="AH23">
        <v>2008</v>
      </c>
      <c r="AI23" t="e">
        <f t="shared" ca="1" si="0"/>
        <v>#NAME?</v>
      </c>
      <c r="AJ23" s="7" t="e" cm="1">
        <f t="array" aca="1" ref="AJ23" ca="1">C23-$U$17*INDEX(T$2:T$9,$AG23,1)</f>
        <v>#NAME?</v>
      </c>
      <c r="AK23" s="7" t="e" cm="1">
        <f t="array" aca="1" ref="AK23" ca="1">D23-$U$17*INDEX(U$2:U$9,$AG23,1)</f>
        <v>#NAME?</v>
      </c>
      <c r="AL23" s="7" t="e" cm="1">
        <f t="array" aca="1" ref="AL23" ca="1">E23-$U$17*INDEX(V$2:V$9,$AG23,1)</f>
        <v>#NAME?</v>
      </c>
      <c r="AV23" t="e">
        <f ca="1"/>
        <v>#NAME?</v>
      </c>
      <c r="AW23" t="e">
        <f ca="1"/>
        <v>#NAME?</v>
      </c>
      <c r="AX23" t="e">
        <f ca="1"/>
        <v>#NAME?</v>
      </c>
      <c r="AY23" t="e">
        <f ca="1"/>
        <v>#NAME?</v>
      </c>
    </row>
    <row r="24" spans="1:59" x14ac:dyDescent="0.35">
      <c r="A24" s="5">
        <v>8</v>
      </c>
      <c r="B24">
        <v>2010</v>
      </c>
      <c r="C24" s="8">
        <v>8.2970400000000009</v>
      </c>
      <c r="D24" s="8">
        <v>3.8803399999999999</v>
      </c>
      <c r="E24" s="8">
        <v>8.8770299999999995</v>
      </c>
      <c r="AG24" s="5">
        <v>8</v>
      </c>
      <c r="AH24">
        <v>2010</v>
      </c>
      <c r="AI24" t="e">
        <f t="shared" ca="1" si="0"/>
        <v>#NAME?</v>
      </c>
      <c r="AJ24" s="7" t="e" cm="1">
        <f t="array" aca="1" ref="AJ24" ca="1">C24-$U$17*INDEX(T$2:T$9,$AG24,1)</f>
        <v>#NAME?</v>
      </c>
      <c r="AK24" s="7" t="e" cm="1">
        <f t="array" aca="1" ref="AK24" ca="1">D24-$U$17*INDEX(U$2:U$9,$AG24,1)</f>
        <v>#NAME?</v>
      </c>
      <c r="AL24" s="7" t="e" cm="1">
        <f t="array" aca="1" ref="AL24" ca="1">E24-$U$17*INDEX(V$2:V$9,$AG24,1)</f>
        <v>#NAME?</v>
      </c>
      <c r="AV24" t="e">
        <f ca="1"/>
        <v>#NAME?</v>
      </c>
      <c r="AW24" t="e">
        <f ca="1"/>
        <v>#NAME?</v>
      </c>
      <c r="AX24" t="e">
        <f ca="1"/>
        <v>#NAME?</v>
      </c>
      <c r="AY24" t="e">
        <f ca="1"/>
        <v>#NAME?</v>
      </c>
    </row>
    <row r="25" spans="1:59" x14ac:dyDescent="0.35">
      <c r="A25" s="1">
        <v>8</v>
      </c>
      <c r="B25" s="4">
        <v>2012</v>
      </c>
      <c r="C25" s="18">
        <v>8.3308900000000001</v>
      </c>
      <c r="D25" s="18">
        <v>3.8086500000000001</v>
      </c>
      <c r="E25" s="18">
        <v>8.9122000000000003</v>
      </c>
      <c r="G25" s="4"/>
      <c r="H25" s="4"/>
      <c r="I25" s="4"/>
      <c r="AG25" s="1">
        <v>8</v>
      </c>
      <c r="AH25" s="4">
        <v>2012</v>
      </c>
      <c r="AI25" s="4" t="e">
        <f t="shared" ca="1" si="0"/>
        <v>#NAME?</v>
      </c>
      <c r="AJ25" s="19" t="e" cm="1">
        <f t="array" aca="1" ref="AJ25" ca="1">C25-$U$17*INDEX(T$2:T$9,$AG25,1)</f>
        <v>#NAME?</v>
      </c>
      <c r="AK25" s="19" t="e" cm="1">
        <f t="array" aca="1" ref="AK25" ca="1">D25-$U$17*INDEX(U$2:U$9,$AG25,1)</f>
        <v>#NAME?</v>
      </c>
      <c r="AL25" s="19" t="e" cm="1">
        <f t="array" aca="1" ref="AL25" ca="1">E25-$U$17*INDEX(V$2:V$9,$AG25,1)</f>
        <v>#NAME?</v>
      </c>
      <c r="AV25" s="4" t="e">
        <f ca="1"/>
        <v>#NAME?</v>
      </c>
      <c r="AW25" s="4" t="e">
        <f ca="1"/>
        <v>#NAME?</v>
      </c>
      <c r="AX25" s="4" t="e">
        <f ca="1"/>
        <v>#NAME?</v>
      </c>
      <c r="AY25" s="4" t="e">
        <f ca="1"/>
        <v>#NAME?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REM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2023-04-06T07:22:39Z</dcterms:created>
  <dcterms:modified xsi:type="dcterms:W3CDTF">2023-04-06T07:24:34Z</dcterms:modified>
</cp:coreProperties>
</file>