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EEDD40B3-994C-4643-AA80-EABC324B3C5B}" xr6:coauthVersionLast="47" xr6:coauthVersionMax="47" xr10:uidLastSave="{00000000-0000-0000-0000-000000000000}"/>
  <bookViews>
    <workbookView xWindow="-110" yWindow="-110" windowWidth="19420" windowHeight="10300" xr2:uid="{3102FC3F-8754-4E9A-8D07-33F3EA41DF20}"/>
  </bookViews>
  <sheets>
    <sheet name="Title" sheetId="4" r:id="rId1"/>
    <sheet name="CI Q3" sheetId="1" r:id="rId2"/>
    <sheet name="CI 60%" sheetId="2" r:id="rId3"/>
    <sheet name="CI 60% 2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" i="3" l="1" a="1"/>
  <c r="R14" i="3" s="1"/>
  <c r="Q14" i="3" a="1"/>
  <c r="Q14" i="3" s="1"/>
  <c r="P14" i="3"/>
  <c r="P14" i="3" a="1"/>
  <c r="R13" i="3"/>
  <c r="R13" i="3" a="1"/>
  <c r="Q13" i="3" a="1"/>
  <c r="Q13" i="3" s="1"/>
  <c r="P13" i="3" a="1"/>
  <c r="P13" i="3" s="1"/>
  <c r="R9" i="3" l="1"/>
  <c r="R10" i="3" s="1"/>
  <c r="Q9" i="3"/>
  <c r="R8" i="3"/>
  <c r="Q8" i="3"/>
  <c r="I5" i="3"/>
  <c r="U6" i="3" s="1"/>
  <c r="R4" i="3"/>
  <c r="R5" i="3" s="1"/>
  <c r="Q4" i="3"/>
  <c r="M4" i="3"/>
  <c r="L4" i="3"/>
  <c r="L5" i="3" s="1"/>
  <c r="K4" i="3"/>
  <c r="K5" i="3" s="1"/>
  <c r="K6" i="3" s="1"/>
  <c r="K7" i="3" s="1"/>
  <c r="K8" i="3" s="1"/>
  <c r="K9" i="3" s="1"/>
  <c r="K10" i="3" s="1"/>
  <c r="R3" i="3"/>
  <c r="Q3" i="3"/>
  <c r="M3" i="3"/>
  <c r="I3" i="3"/>
  <c r="K7" i="2"/>
  <c r="K8" i="2" s="1"/>
  <c r="K9" i="2" s="1"/>
  <c r="K10" i="2" s="1"/>
  <c r="K6" i="2"/>
  <c r="L5" i="2"/>
  <c r="L6" i="2" s="1"/>
  <c r="K5" i="2"/>
  <c r="I5" i="2"/>
  <c r="R4" i="2"/>
  <c r="Q4" i="2"/>
  <c r="L4" i="2"/>
  <c r="M4" i="2" s="1"/>
  <c r="K4" i="2"/>
  <c r="R3" i="2"/>
  <c r="R5" i="2" s="1"/>
  <c r="Q3" i="2"/>
  <c r="M3" i="2"/>
  <c r="I3" i="2"/>
  <c r="K6" i="1"/>
  <c r="K7" i="1" s="1"/>
  <c r="K8" i="1" s="1"/>
  <c r="K9" i="1" s="1"/>
  <c r="K10" i="1" s="1"/>
  <c r="K5" i="1"/>
  <c r="I5" i="1"/>
  <c r="R4" i="1"/>
  <c r="R5" i="1" s="1"/>
  <c r="Q4" i="1"/>
  <c r="L4" i="1"/>
  <c r="M4" i="1" s="1"/>
  <c r="K4" i="1"/>
  <c r="R3" i="1"/>
  <c r="Q3" i="1"/>
  <c r="M3" i="1"/>
  <c r="I3" i="1"/>
  <c r="L7" i="2" l="1"/>
  <c r="M6" i="2"/>
  <c r="W6" i="3"/>
  <c r="V6" i="3"/>
  <c r="M5" i="3"/>
  <c r="L6" i="3"/>
  <c r="M5" i="2"/>
  <c r="U7" i="3"/>
  <c r="L5" i="1"/>
  <c r="L6" i="1" l="1"/>
  <c r="M5" i="1"/>
  <c r="L8" i="2"/>
  <c r="M7" i="2"/>
  <c r="R15" i="3"/>
  <c r="L7" i="3"/>
  <c r="M6" i="3"/>
  <c r="W7" i="3"/>
  <c r="W8" i="3" s="1"/>
  <c r="V7" i="3"/>
  <c r="L8" i="3" l="1"/>
  <c r="M7" i="3"/>
  <c r="L9" i="2"/>
  <c r="M8" i="2"/>
  <c r="M6" i="1"/>
  <c r="L7" i="1"/>
  <c r="M8" i="3" l="1"/>
  <c r="L9" i="3"/>
  <c r="L8" i="1"/>
  <c r="M7" i="1"/>
  <c r="M9" i="2"/>
  <c r="L10" i="2"/>
  <c r="M10" i="2" s="1"/>
  <c r="M8" i="1" l="1"/>
  <c r="L9" i="1"/>
  <c r="L10" i="3"/>
  <c r="M10" i="3" s="1"/>
  <c r="M9" i="3"/>
  <c r="L10" i="1" l="1"/>
  <c r="M10" i="1" s="1"/>
  <c r="M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<sst xmlns="http://schemas.openxmlformats.org/spreadsheetml/2006/main" count="51" uniqueCount="15">
  <si>
    <t>Confidence Interval for Q3</t>
  </si>
  <si>
    <t>lower</t>
  </si>
  <si>
    <t>upper</t>
  </si>
  <si>
    <t>size</t>
  </si>
  <si>
    <t>k</t>
  </si>
  <si>
    <t>x</t>
  </si>
  <si>
    <t>F(x)</t>
  </si>
  <si>
    <t>Q3</t>
  </si>
  <si>
    <t>order</t>
  </si>
  <si>
    <t>Confidence Interval for 60% percentile</t>
  </si>
  <si>
    <t>offset</t>
  </si>
  <si>
    <t>Real Statistics Using Excel</t>
  </si>
  <si>
    <t>Updated</t>
  </si>
  <si>
    <t>Copyright © 2013 - 2023 Charles Zaiontz</t>
  </si>
  <si>
    <t>Confidence Interval for Quartiles and Percentiles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</si>
</sst>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9" fontId="0" fillId="0" borderId="0" xfId="0" applyNumberFormat="1"/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8" xfId="0" applyBorder="1"/>
    <xf numFmtId="0" fontId="0" fillId="0" borderId="9" xfId="0" applyBorder="1"/>
    <xf numFmtId="9" fontId="0" fillId="0" borderId="0" xfId="0" applyNumberFormat="1" applyAlignment="1">
      <alignment horizontal="left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ED354-BB9D-485E-AC6B-7FB6C32AC002}">
  <sheetPr codeName="Sheet1"/>
  <dimension ref="A1:B6"/>
  <sheetViews>
    <sheetView tabSelected="1" workbookViewId="0"/>
  </sheetViews>
  <sheetFormatPr defaultRowHeight="14.5" x14ac:dyDescent="0.35"/>
  <cols>
    <col min="2" max="2" width="9.7265625" bestFit="1" customWidth="1"/>
  </cols>
  <sheetData>
    <row r="1" spans="1:2" x14ac:dyDescent="0.35">
      <c r="A1" t="s">
        <v>11</v>
      </c>
    </row>
    <row r="2" spans="1:2" x14ac:dyDescent="0.35">
      <c r="A2" t="s">
        <v>14</v>
      </c>
    </row>
    <row r="4" spans="1:2" x14ac:dyDescent="0.35">
      <c r="A4" t="s">
        <v>12</v>
      </c>
      <c r="B4" s="21">
        <v>45067</v>
      </c>
    </row>
    <row r="6" spans="1:2" x14ac:dyDescent="0.35">
      <c r="A6" s="22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7E454-0F9A-42C2-95D1-D4FD2574F139}">
  <sheetPr codeName="Sheet2"/>
  <dimension ref="B1:R10"/>
  <sheetViews>
    <sheetView zoomScaleNormal="100" workbookViewId="0"/>
  </sheetViews>
  <sheetFormatPr defaultRowHeight="14.5" x14ac:dyDescent="0.35"/>
  <cols>
    <col min="1" max="1" width="2.81640625" customWidth="1"/>
    <col min="2" max="6" width="6.6328125" customWidth="1"/>
    <col min="7" max="7" width="3.6328125" customWidth="1"/>
    <col min="8" max="8" width="7.26953125" customWidth="1"/>
    <col min="9" max="9" width="6.6328125" customWidth="1"/>
    <col min="10" max="10" width="3.6328125" customWidth="1"/>
    <col min="11" max="12" width="5.6328125" customWidth="1"/>
    <col min="14" max="14" width="3.6328125" customWidth="1"/>
    <col min="15" max="17" width="6.6328125" customWidth="1"/>
  </cols>
  <sheetData>
    <row r="1" spans="2:18" x14ac:dyDescent="0.35">
      <c r="B1" s="1" t="s">
        <v>0</v>
      </c>
    </row>
    <row r="2" spans="2:18" x14ac:dyDescent="0.35">
      <c r="K2" s="2" t="s">
        <v>1</v>
      </c>
      <c r="L2" s="2" t="s">
        <v>2</v>
      </c>
      <c r="M2" s="2" t="s">
        <v>3</v>
      </c>
      <c r="P2" s="3" t="s">
        <v>4</v>
      </c>
      <c r="Q2" s="3" t="s">
        <v>5</v>
      </c>
      <c r="R2" s="3" t="s">
        <v>6</v>
      </c>
    </row>
    <row r="3" spans="2:18" x14ac:dyDescent="0.35">
      <c r="B3" s="4">
        <v>31.67</v>
      </c>
      <c r="C3" s="5">
        <v>33.51</v>
      </c>
      <c r="D3" s="5">
        <v>11.39</v>
      </c>
      <c r="E3" s="5">
        <v>22.75</v>
      </c>
      <c r="F3" s="6">
        <v>32.56</v>
      </c>
      <c r="H3" s="7" t="s">
        <v>7</v>
      </c>
      <c r="I3" s="8">
        <f>_xlfn.QUARTILE.EXC(B3:F9,3)</f>
        <v>29.37</v>
      </c>
      <c r="K3" s="3">
        <v>26</v>
      </c>
      <c r="L3" s="3">
        <v>28</v>
      </c>
      <c r="M3">
        <f>_xlfn.BINOM.DIST(L3-1,35,0.75,TRUE)-_xlfn.BINOM.DIST(K3-1,35,0.75,TRUE)</f>
        <v>0.30404195091617697</v>
      </c>
      <c r="O3" t="s">
        <v>1</v>
      </c>
      <c r="P3" s="9">
        <v>22</v>
      </c>
      <c r="Q3" s="10">
        <f>SMALL($B$3:$F$9,P3)</f>
        <v>26.22</v>
      </c>
      <c r="R3" s="6">
        <f>_xlfn.BINOM.DIST(P3-1,COUNT($B$3:$F$9),0.75,TRUE)</f>
        <v>3.6329625167244702E-2</v>
      </c>
    </row>
    <row r="4" spans="2:18" x14ac:dyDescent="0.35">
      <c r="B4" s="11">
        <v>17.850000000000001</v>
      </c>
      <c r="C4">
        <v>24.58</v>
      </c>
      <c r="D4">
        <v>6.63</v>
      </c>
      <c r="E4">
        <v>26.37</v>
      </c>
      <c r="F4" s="12">
        <v>13.3</v>
      </c>
      <c r="K4" s="3">
        <f>K3-1</f>
        <v>25</v>
      </c>
      <c r="L4" s="3">
        <f>L3+1</f>
        <v>29</v>
      </c>
      <c r="M4">
        <f t="shared" ref="M4:M10" si="0">_xlfn.BINOM.DIST(L4-1,35,0.75,TRUE)-_xlfn.BINOM.DIST(K4-1,35,0.75,TRUE)</f>
        <v>0.5660971562296444</v>
      </c>
      <c r="O4" t="s">
        <v>2</v>
      </c>
      <c r="P4" s="13">
        <v>32</v>
      </c>
      <c r="Q4" s="14">
        <f>SMALL($B$3:$F$9,P4)</f>
        <v>33.89</v>
      </c>
      <c r="R4" s="15">
        <f>_xlfn.BINOM.DIST(P4-1,COUNT($B$3:$F$9),0.75,TRUE)</f>
        <v>0.98638869631485415</v>
      </c>
    </row>
    <row r="5" spans="2:18" x14ac:dyDescent="0.35">
      <c r="B5" s="11">
        <v>5.99</v>
      </c>
      <c r="C5">
        <v>23.76</v>
      </c>
      <c r="D5">
        <v>26.43</v>
      </c>
      <c r="E5">
        <v>8.94</v>
      </c>
      <c r="F5" s="12">
        <v>19.940000000000001</v>
      </c>
      <c r="H5" t="s">
        <v>8</v>
      </c>
      <c r="I5" s="8">
        <f>INT((COUNT(B3:F9)+1)*0.75)</f>
        <v>27</v>
      </c>
      <c r="K5" s="3">
        <f t="shared" ref="K5:K10" si="1">K4-1</f>
        <v>24</v>
      </c>
      <c r="L5" s="3">
        <f t="shared" ref="L5:L10" si="2">L4+1</f>
        <v>30</v>
      </c>
      <c r="M5">
        <f t="shared" si="0"/>
        <v>0.76026675462909099</v>
      </c>
      <c r="R5">
        <f>R4-R3</f>
        <v>0.95005907114760946</v>
      </c>
    </row>
    <row r="6" spans="2:18" x14ac:dyDescent="0.35">
      <c r="B6" s="11">
        <v>28.7</v>
      </c>
      <c r="C6">
        <v>3.84</v>
      </c>
      <c r="D6">
        <v>9.02</v>
      </c>
      <c r="E6">
        <v>36.51</v>
      </c>
      <c r="F6" s="12">
        <v>36.81</v>
      </c>
      <c r="K6" s="3">
        <f t="shared" si="1"/>
        <v>23</v>
      </c>
      <c r="L6" s="3">
        <f t="shared" si="2"/>
        <v>31</v>
      </c>
      <c r="M6">
        <f t="shared" si="0"/>
        <v>0.88342263043965175</v>
      </c>
    </row>
    <row r="7" spans="2:18" x14ac:dyDescent="0.35">
      <c r="B7" s="11">
        <v>26.22</v>
      </c>
      <c r="C7">
        <v>26.92</v>
      </c>
      <c r="D7">
        <v>12.67</v>
      </c>
      <c r="E7">
        <v>33.89</v>
      </c>
      <c r="F7" s="12">
        <v>10.68</v>
      </c>
      <c r="K7" s="3">
        <f t="shared" si="1"/>
        <v>22</v>
      </c>
      <c r="L7" s="3">
        <f t="shared" si="2"/>
        <v>32</v>
      </c>
      <c r="M7">
        <f t="shared" si="0"/>
        <v>0.95005907114760946</v>
      </c>
    </row>
    <row r="8" spans="2:18" x14ac:dyDescent="0.35">
      <c r="B8" s="11">
        <v>18.170000000000002</v>
      </c>
      <c r="C8">
        <v>32.049999999999997</v>
      </c>
      <c r="D8">
        <v>15.07</v>
      </c>
      <c r="E8">
        <v>18.850000000000001</v>
      </c>
      <c r="F8" s="12">
        <v>18.27</v>
      </c>
      <c r="K8" s="3">
        <f t="shared" si="1"/>
        <v>21</v>
      </c>
      <c r="L8" s="3">
        <f t="shared" si="2"/>
        <v>33</v>
      </c>
      <c r="M8">
        <f t="shared" si="0"/>
        <v>0.98088735354261647</v>
      </c>
    </row>
    <row r="9" spans="2:18" x14ac:dyDescent="0.35">
      <c r="B9" s="16">
        <v>17.02</v>
      </c>
      <c r="C9" s="17">
        <v>37.020000000000003</v>
      </c>
      <c r="D9" s="17">
        <v>9.8800000000000008</v>
      </c>
      <c r="E9" s="17">
        <v>29.37</v>
      </c>
      <c r="F9" s="15">
        <v>13.72</v>
      </c>
      <c r="K9" s="3">
        <f t="shared" si="1"/>
        <v>20</v>
      </c>
      <c r="L9" s="3">
        <f t="shared" si="2"/>
        <v>34</v>
      </c>
      <c r="M9">
        <f t="shared" si="0"/>
        <v>0.99328157888349378</v>
      </c>
    </row>
    <row r="10" spans="2:18" x14ac:dyDescent="0.35">
      <c r="K10" s="14">
        <f t="shared" si="1"/>
        <v>19</v>
      </c>
      <c r="L10" s="14">
        <f t="shared" si="2"/>
        <v>35</v>
      </c>
      <c r="M10" s="17">
        <f t="shared" si="0"/>
        <v>0.99777288666832209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B4351-E199-4F8A-A050-CD363DBC8A9A}">
  <sheetPr codeName="Sheet3"/>
  <dimension ref="B1:R10"/>
  <sheetViews>
    <sheetView workbookViewId="0"/>
  </sheetViews>
  <sheetFormatPr defaultRowHeight="14.5" x14ac:dyDescent="0.35"/>
  <cols>
    <col min="1" max="1" width="2.81640625" customWidth="1"/>
    <col min="2" max="6" width="6.6328125" customWidth="1"/>
    <col min="7" max="7" width="3.6328125" customWidth="1"/>
    <col min="8" max="8" width="7.26953125" customWidth="1"/>
    <col min="9" max="9" width="6.6328125" customWidth="1"/>
    <col min="10" max="10" width="3.6328125" customWidth="1"/>
    <col min="11" max="12" width="5.6328125" customWidth="1"/>
    <col min="14" max="14" width="3.6328125" customWidth="1"/>
    <col min="15" max="17" width="6.6328125" customWidth="1"/>
  </cols>
  <sheetData>
    <row r="1" spans="2:18" x14ac:dyDescent="0.35">
      <c r="B1" s="1" t="s">
        <v>9</v>
      </c>
    </row>
    <row r="2" spans="2:18" x14ac:dyDescent="0.35">
      <c r="K2" s="2" t="s">
        <v>1</v>
      </c>
      <c r="L2" s="2" t="s">
        <v>2</v>
      </c>
      <c r="M2" s="2" t="s">
        <v>3</v>
      </c>
      <c r="P2" s="3" t="s">
        <v>4</v>
      </c>
      <c r="Q2" s="3" t="s">
        <v>5</v>
      </c>
      <c r="R2" s="3" t="s">
        <v>6</v>
      </c>
    </row>
    <row r="3" spans="2:18" x14ac:dyDescent="0.35">
      <c r="B3" s="4">
        <v>31.67</v>
      </c>
      <c r="C3" s="5">
        <v>33.51</v>
      </c>
      <c r="D3" s="5">
        <v>11.39</v>
      </c>
      <c r="E3" s="5">
        <v>22.75</v>
      </c>
      <c r="F3" s="6">
        <v>32.56</v>
      </c>
      <c r="H3" s="18">
        <v>0.6</v>
      </c>
      <c r="I3" s="8">
        <f>_xlfn.PERCENTILE.EXC(B3:F9,0.6)</f>
        <v>25.563999999999997</v>
      </c>
      <c r="K3" s="3">
        <v>21</v>
      </c>
      <c r="L3" s="3">
        <v>22</v>
      </c>
      <c r="M3">
        <f>_xlfn.BINOM.DIST(L3-1,35,0.6,TRUE)-_xlfn.BINOM.DIST(K3-1,35,0.6,TRUE)</f>
        <v>0.13661441328879276</v>
      </c>
      <c r="O3" t="s">
        <v>1</v>
      </c>
      <c r="P3" s="9">
        <v>16</v>
      </c>
      <c r="Q3" s="10">
        <f>SMALL($B$3:$F$9,P3)</f>
        <v>18.27</v>
      </c>
      <c r="R3" s="6">
        <f>_xlfn.BINOM.DIST(P3-1,COUNT($B$3:$F$9),0.6,TRUE)</f>
        <v>3.0048873102943848E-2</v>
      </c>
    </row>
    <row r="4" spans="2:18" x14ac:dyDescent="0.35">
      <c r="B4" s="11">
        <v>17.850000000000001</v>
      </c>
      <c r="C4">
        <v>24.58</v>
      </c>
      <c r="D4">
        <v>6.63</v>
      </c>
      <c r="E4">
        <v>26.37</v>
      </c>
      <c r="F4" s="12">
        <v>13.3</v>
      </c>
      <c r="K4" s="3">
        <f>K3-1</f>
        <v>20</v>
      </c>
      <c r="L4" s="3">
        <f>L3+1</f>
        <v>23</v>
      </c>
      <c r="M4">
        <f t="shared" ref="M4:M10" si="0">_xlfn.BINOM.DIST(L4-1,35,0.6,TRUE)-_xlfn.BINOM.DIST(K4-1,35,0.6,TRUE)</f>
        <v>0.39452586625521086</v>
      </c>
      <c r="O4" t="s">
        <v>2</v>
      </c>
      <c r="P4" s="13">
        <v>27</v>
      </c>
      <c r="Q4" s="14">
        <f>SMALL($B$3:$F$9,P4)</f>
        <v>29.37</v>
      </c>
      <c r="R4" s="15">
        <f>_xlfn.BINOM.DIST(P4-1,COUNT($B$3:$F$9),0.6,TRUE)</f>
        <v>0.97404681393108827</v>
      </c>
    </row>
    <row r="5" spans="2:18" x14ac:dyDescent="0.35">
      <c r="B5" s="11">
        <v>5.99</v>
      </c>
      <c r="C5">
        <v>23.76</v>
      </c>
      <c r="D5">
        <v>26.43</v>
      </c>
      <c r="E5">
        <v>8.94</v>
      </c>
      <c r="F5" s="12">
        <v>19.940000000000001</v>
      </c>
      <c r="H5" t="s">
        <v>8</v>
      </c>
      <c r="I5" s="8">
        <f>(COUNT(B3:F9)+1)*0.6</f>
        <v>21.599999999999998</v>
      </c>
      <c r="K5" s="3">
        <f t="shared" ref="K5:K10" si="1">K4-1</f>
        <v>19</v>
      </c>
      <c r="L5" s="3">
        <f t="shared" ref="L5:L10" si="2">L4+1</f>
        <v>24</v>
      </c>
      <c r="M5">
        <f t="shared" si="0"/>
        <v>0.61134199977404025</v>
      </c>
      <c r="R5">
        <f>R4-R3</f>
        <v>0.94399794082814448</v>
      </c>
    </row>
    <row r="6" spans="2:18" x14ac:dyDescent="0.35">
      <c r="B6" s="11">
        <v>28.7</v>
      </c>
      <c r="C6">
        <v>3.84</v>
      </c>
      <c r="D6">
        <v>9.02</v>
      </c>
      <c r="E6">
        <v>36.51</v>
      </c>
      <c r="F6" s="12">
        <v>36.81</v>
      </c>
      <c r="K6" s="3">
        <f t="shared" si="1"/>
        <v>18</v>
      </c>
      <c r="L6" s="3">
        <f t="shared" si="2"/>
        <v>25</v>
      </c>
      <c r="M6">
        <f t="shared" si="0"/>
        <v>0.77343323886031845</v>
      </c>
    </row>
    <row r="7" spans="2:18" x14ac:dyDescent="0.35">
      <c r="B7" s="11">
        <v>26.22</v>
      </c>
      <c r="C7">
        <v>26.92</v>
      </c>
      <c r="D7">
        <v>12.67</v>
      </c>
      <c r="E7">
        <v>33.89</v>
      </c>
      <c r="F7" s="12">
        <v>10.68</v>
      </c>
      <c r="K7" s="3">
        <f t="shared" si="1"/>
        <v>17</v>
      </c>
      <c r="L7" s="3">
        <f t="shared" si="2"/>
        <v>26</v>
      </c>
      <c r="M7">
        <f t="shared" si="0"/>
        <v>0.88094126252414418</v>
      </c>
    </row>
    <row r="8" spans="2:18" x14ac:dyDescent="0.35">
      <c r="B8" s="11">
        <v>18.170000000000002</v>
      </c>
      <c r="C8">
        <v>32.049999999999997</v>
      </c>
      <c r="D8">
        <v>15.07</v>
      </c>
      <c r="E8">
        <v>18.850000000000001</v>
      </c>
      <c r="F8" s="12">
        <v>18.27</v>
      </c>
      <c r="K8" s="3">
        <f t="shared" si="1"/>
        <v>16</v>
      </c>
      <c r="L8" s="3">
        <f t="shared" si="2"/>
        <v>27</v>
      </c>
      <c r="M8">
        <f t="shared" si="0"/>
        <v>0.94399794082814448</v>
      </c>
    </row>
    <row r="9" spans="2:18" x14ac:dyDescent="0.35">
      <c r="B9" s="16">
        <v>17.02</v>
      </c>
      <c r="C9" s="17">
        <v>37.020000000000003</v>
      </c>
      <c r="D9" s="17">
        <v>9.8800000000000008</v>
      </c>
      <c r="E9" s="17">
        <v>29.37</v>
      </c>
      <c r="F9" s="15">
        <v>13.72</v>
      </c>
      <c r="K9" s="3">
        <f t="shared" si="1"/>
        <v>15</v>
      </c>
      <c r="L9" s="3">
        <f t="shared" si="2"/>
        <v>28</v>
      </c>
      <c r="M9">
        <f t="shared" si="0"/>
        <v>0.97657571854587455</v>
      </c>
    </row>
    <row r="10" spans="2:18" x14ac:dyDescent="0.35">
      <c r="K10" s="14">
        <f t="shared" si="1"/>
        <v>14</v>
      </c>
      <c r="L10" s="14">
        <f t="shared" si="2"/>
        <v>29</v>
      </c>
      <c r="M10" s="17">
        <f t="shared" si="0"/>
        <v>0.99133719552260091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440BE-D302-4605-84E3-B4C63D2ACF8A}">
  <sheetPr codeName="Sheet4"/>
  <dimension ref="B1:W15"/>
  <sheetViews>
    <sheetView workbookViewId="0"/>
  </sheetViews>
  <sheetFormatPr defaultRowHeight="14.5" x14ac:dyDescent="0.35"/>
  <cols>
    <col min="1" max="1" width="2.81640625" customWidth="1"/>
    <col min="2" max="6" width="6.6328125" customWidth="1"/>
    <col min="7" max="7" width="3.6328125" customWidth="1"/>
    <col min="8" max="8" width="7.26953125" customWidth="1"/>
    <col min="9" max="9" width="6.6328125" customWidth="1"/>
    <col min="10" max="10" width="3.6328125" customWidth="1"/>
    <col min="11" max="12" width="5.6328125" customWidth="1"/>
    <col min="14" max="14" width="3.6328125" customWidth="1"/>
    <col min="15" max="17" width="6.6328125" customWidth="1"/>
  </cols>
  <sheetData>
    <row r="1" spans="2:23" x14ac:dyDescent="0.35">
      <c r="B1" s="1" t="s">
        <v>9</v>
      </c>
    </row>
    <row r="2" spans="2:23" x14ac:dyDescent="0.35">
      <c r="K2" s="2" t="s">
        <v>1</v>
      </c>
      <c r="L2" s="2" t="s">
        <v>2</v>
      </c>
      <c r="M2" s="2" t="s">
        <v>3</v>
      </c>
      <c r="P2" s="3" t="s">
        <v>4</v>
      </c>
      <c r="Q2" s="3" t="s">
        <v>5</v>
      </c>
      <c r="R2" s="3" t="s">
        <v>6</v>
      </c>
    </row>
    <row r="3" spans="2:23" x14ac:dyDescent="0.35">
      <c r="B3" s="4">
        <v>31.67</v>
      </c>
      <c r="C3" s="5">
        <v>33.51</v>
      </c>
      <c r="D3" s="5">
        <v>11.39</v>
      </c>
      <c r="E3" s="5">
        <v>22.75</v>
      </c>
      <c r="F3" s="6">
        <v>32.56</v>
      </c>
      <c r="H3" s="18">
        <v>0.6</v>
      </c>
      <c r="I3" s="8">
        <f>_xlfn.PERCENTILE.EXC(B3:F9,0.6)</f>
        <v>25.563999999999997</v>
      </c>
      <c r="K3" s="3">
        <v>21</v>
      </c>
      <c r="L3" s="3">
        <v>22</v>
      </c>
      <c r="M3">
        <f>_xlfn.BINOM.DIST(L3-1,35,0.6,TRUE)-_xlfn.BINOM.DIST(K3-1,35,0.6,TRUE)</f>
        <v>0.13661441328879276</v>
      </c>
      <c r="O3" t="s">
        <v>1</v>
      </c>
      <c r="P3" s="9">
        <v>16</v>
      </c>
      <c r="Q3" s="10">
        <f>SMALL($B$3:$F$9,P3)</f>
        <v>18.27</v>
      </c>
      <c r="R3" s="6">
        <f>_xlfn.BINOM.DIST(P3-1,COUNT($B$3:$F$9),0.6,TRUE)</f>
        <v>3.0048873102943848E-2</v>
      </c>
      <c r="T3" t="s">
        <v>10</v>
      </c>
      <c r="U3">
        <v>5</v>
      </c>
    </row>
    <row r="4" spans="2:23" x14ac:dyDescent="0.35">
      <c r="B4" s="11">
        <v>17.850000000000001</v>
      </c>
      <c r="C4">
        <v>24.58</v>
      </c>
      <c r="D4">
        <v>6.63</v>
      </c>
      <c r="E4">
        <v>26.37</v>
      </c>
      <c r="F4" s="12">
        <v>13.3</v>
      </c>
      <c r="K4" s="3">
        <f>K3-1</f>
        <v>20</v>
      </c>
      <c r="L4" s="3">
        <f>L3+1</f>
        <v>23</v>
      </c>
      <c r="M4">
        <f t="shared" ref="M4:M10" si="0">_xlfn.BINOM.DIST(L4-1,35,0.6,TRUE)-_xlfn.BINOM.DIST(K4-1,35,0.6,TRUE)</f>
        <v>0.39452586625521086</v>
      </c>
      <c r="O4" t="s">
        <v>2</v>
      </c>
      <c r="P4" s="13">
        <v>27</v>
      </c>
      <c r="Q4" s="14">
        <f>SMALL($B$3:$F$9,P4)</f>
        <v>29.37</v>
      </c>
      <c r="R4" s="15">
        <f>_xlfn.BINOM.DIST(P4-1,COUNT($B$3:$F$9),0.6,TRUE)</f>
        <v>0.97404681393108827</v>
      </c>
    </row>
    <row r="5" spans="2:23" x14ac:dyDescent="0.35">
      <c r="B5" s="11">
        <v>5.99</v>
      </c>
      <c r="C5">
        <v>23.76</v>
      </c>
      <c r="D5">
        <v>26.43</v>
      </c>
      <c r="E5">
        <v>8.94</v>
      </c>
      <c r="F5" s="12">
        <v>19.940000000000001</v>
      </c>
      <c r="H5" t="s">
        <v>8</v>
      </c>
      <c r="I5" s="8">
        <f>(COUNT(B3:F9)+1)*0.6</f>
        <v>21.599999999999998</v>
      </c>
      <c r="K5" s="3">
        <f t="shared" ref="K5:K10" si="1">K4-1</f>
        <v>19</v>
      </c>
      <c r="L5" s="3">
        <f t="shared" ref="L5:L10" si="2">L4+1</f>
        <v>24</v>
      </c>
      <c r="M5">
        <f t="shared" si="0"/>
        <v>0.61134199977404025</v>
      </c>
      <c r="R5">
        <f>R4-R3</f>
        <v>0.94399794082814448</v>
      </c>
      <c r="U5" s="3" t="s">
        <v>4</v>
      </c>
      <c r="V5" s="3" t="s">
        <v>5</v>
      </c>
      <c r="W5" s="3" t="s">
        <v>6</v>
      </c>
    </row>
    <row r="6" spans="2:23" x14ac:dyDescent="0.35">
      <c r="B6" s="11">
        <v>28.7</v>
      </c>
      <c r="C6">
        <v>3.84</v>
      </c>
      <c r="D6">
        <v>9.02</v>
      </c>
      <c r="E6">
        <v>36.51</v>
      </c>
      <c r="F6" s="12">
        <v>36.81</v>
      </c>
      <c r="K6" s="3">
        <f t="shared" si="1"/>
        <v>18</v>
      </c>
      <c r="L6" s="3">
        <f t="shared" si="2"/>
        <v>25</v>
      </c>
      <c r="M6">
        <f t="shared" si="0"/>
        <v>0.77343323886031845</v>
      </c>
      <c r="T6" t="s">
        <v>1</v>
      </c>
      <c r="U6" s="9">
        <f>I5-U3</f>
        <v>16.599999999999998</v>
      </c>
      <c r="V6" s="10">
        <f>SMALL($B$3:$F$9,U6)</f>
        <v>18.27</v>
      </c>
      <c r="W6" s="6">
        <f>_xlfn.BINOM.DIST(U6-1,COUNT($B$3:$F$9),0.6,TRUE)</f>
        <v>3.0048873102943848E-2</v>
      </c>
    </row>
    <row r="7" spans="2:23" x14ac:dyDescent="0.35">
      <c r="B7" s="11">
        <v>26.22</v>
      </c>
      <c r="C7">
        <v>26.92</v>
      </c>
      <c r="D7">
        <v>12.67</v>
      </c>
      <c r="E7">
        <v>33.89</v>
      </c>
      <c r="F7" s="12">
        <v>10.68</v>
      </c>
      <c r="K7" s="3">
        <f t="shared" si="1"/>
        <v>17</v>
      </c>
      <c r="L7" s="3">
        <f t="shared" si="2"/>
        <v>26</v>
      </c>
      <c r="M7">
        <f t="shared" si="0"/>
        <v>0.88094126252414418</v>
      </c>
      <c r="P7" s="3" t="s">
        <v>4</v>
      </c>
      <c r="Q7" s="3" t="s">
        <v>5</v>
      </c>
      <c r="R7" s="3" t="s">
        <v>6</v>
      </c>
      <c r="T7" t="s">
        <v>2</v>
      </c>
      <c r="U7" s="13">
        <f>I5+U3</f>
        <v>26.599999999999998</v>
      </c>
      <c r="V7" s="14">
        <f>SMALL($B$3:$F$9,U7)</f>
        <v>28.7</v>
      </c>
      <c r="W7" s="15">
        <f>_xlfn.BINOM.DIST(U7-1,COUNT($B$3:$F$9),0.6,TRUE)</f>
        <v>0.94247329259899093</v>
      </c>
    </row>
    <row r="8" spans="2:23" x14ac:dyDescent="0.35">
      <c r="B8" s="11">
        <v>18.170000000000002</v>
      </c>
      <c r="C8">
        <v>32.049999999999997</v>
      </c>
      <c r="D8">
        <v>15.07</v>
      </c>
      <c r="E8">
        <v>18.850000000000001</v>
      </c>
      <c r="F8" s="12">
        <v>18.27</v>
      </c>
      <c r="K8" s="3">
        <f t="shared" si="1"/>
        <v>16</v>
      </c>
      <c r="L8" s="3">
        <f t="shared" si="2"/>
        <v>27</v>
      </c>
      <c r="M8">
        <f t="shared" si="0"/>
        <v>0.94399794082814448</v>
      </c>
      <c r="O8" t="s">
        <v>1</v>
      </c>
      <c r="P8" s="9">
        <v>15</v>
      </c>
      <c r="Q8" s="10">
        <f>SMALL($B$3:$F$9,P8)</f>
        <v>18.170000000000002</v>
      </c>
      <c r="R8" s="6">
        <f>_xlfn.BINOM.DIST(P8-1,COUNT($B$3:$F$9),0.6,TRUE)</f>
        <v>1.325785605126237E-2</v>
      </c>
      <c r="W8">
        <f>W7-W6</f>
        <v>0.91242441949604713</v>
      </c>
    </row>
    <row r="9" spans="2:23" x14ac:dyDescent="0.35">
      <c r="B9" s="16">
        <v>17.02</v>
      </c>
      <c r="C9" s="17">
        <v>37.020000000000003</v>
      </c>
      <c r="D9" s="17">
        <v>9.8800000000000008</v>
      </c>
      <c r="E9" s="17">
        <v>29.37</v>
      </c>
      <c r="F9" s="15">
        <v>13.72</v>
      </c>
      <c r="K9" s="3">
        <f t="shared" si="1"/>
        <v>15</v>
      </c>
      <c r="L9" s="3">
        <f t="shared" si="2"/>
        <v>28</v>
      </c>
      <c r="M9">
        <f t="shared" si="0"/>
        <v>0.97657571854587455</v>
      </c>
      <c r="O9" t="s">
        <v>2</v>
      </c>
      <c r="P9" s="13">
        <v>28</v>
      </c>
      <c r="Q9" s="14">
        <f>SMALL($B$3:$F$9,P9)</f>
        <v>31.67</v>
      </c>
      <c r="R9" s="15">
        <f>_xlfn.BINOM.DIST(P9-1,COUNT($B$3:$F$9),0.6,TRUE)</f>
        <v>0.98983357459713694</v>
      </c>
    </row>
    <row r="10" spans="2:23" x14ac:dyDescent="0.35">
      <c r="K10" s="14">
        <f t="shared" si="1"/>
        <v>14</v>
      </c>
      <c r="L10" s="14">
        <f t="shared" si="2"/>
        <v>29</v>
      </c>
      <c r="M10" s="17">
        <f t="shared" si="0"/>
        <v>0.99133719552260091</v>
      </c>
      <c r="R10">
        <f>R9-R8</f>
        <v>0.97657571854587455</v>
      </c>
    </row>
    <row r="11" spans="2:23" x14ac:dyDescent="0.35">
      <c r="K11" s="3"/>
      <c r="L11" s="3"/>
    </row>
    <row r="12" spans="2:23" x14ac:dyDescent="0.35">
      <c r="P12" s="3" t="s">
        <v>4</v>
      </c>
      <c r="Q12" s="3" t="s">
        <v>5</v>
      </c>
      <c r="R12" s="3" t="s">
        <v>6</v>
      </c>
    </row>
    <row r="13" spans="2:23" x14ac:dyDescent="0.35">
      <c r="O13" t="s">
        <v>1</v>
      </c>
      <c r="P13" s="9" t="e" cm="1">
        <f t="array" aca="1" ref="P13" ca="1">Interpolate(0.95,R10,R5,P8,P3,0)</f>
        <v>#NAME?</v>
      </c>
      <c r="Q13" s="10" t="e" cm="1">
        <f t="array" aca="1" ref="Q13" ca="1">Interpolate(0.95,R10,R5,Q8,Q3,0)</f>
        <v>#NAME?</v>
      </c>
      <c r="R13" s="19" t="e" cm="1">
        <f t="array" aca="1" ref="R13" ca="1">Interpolate(0.95,R10,R5,R8,R3,0)</f>
        <v>#NAME?</v>
      </c>
    </row>
    <row r="14" spans="2:23" x14ac:dyDescent="0.35">
      <c r="O14" t="s">
        <v>2</v>
      </c>
      <c r="P14" s="13" t="e" cm="1">
        <f t="array" aca="1" ref="P14" ca="1">Interpolate(0.95,R10,R5,P9,P4,0)</f>
        <v>#NAME?</v>
      </c>
      <c r="Q14" s="14" t="e" cm="1">
        <f t="array" aca="1" ref="Q14" ca="1">Interpolate(0.95,R10,R5,Q9,Q4,0)</f>
        <v>#NAME?</v>
      </c>
      <c r="R14" s="20" t="e" cm="1">
        <f t="array" aca="1" ref="R14" ca="1">Interpolate(0.95,R10,R5,R9,R4,0)</f>
        <v>#NAME?</v>
      </c>
    </row>
    <row r="15" spans="2:23" x14ac:dyDescent="0.35">
      <c r="R15" t="e">
        <f ca="1">R14-R13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CI Q3</vt:lpstr>
      <vt:lpstr>CI 60%</vt:lpstr>
      <vt:lpstr>CI 60%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2023-05-21T08:27:42Z</dcterms:created>
  <dcterms:modified xsi:type="dcterms:W3CDTF">2023-05-21T09:20:45Z</dcterms:modified>
</cp:coreProperties>
</file>