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940567B-85FE-43F0-B2D4-8497CE4DE79F}" xr6:coauthVersionLast="47" xr6:coauthVersionMax="47" xr10:uidLastSave="{00000000-0000-0000-0000-000000000000}"/>
  <bookViews>
    <workbookView xWindow="-110" yWindow="-110" windowWidth="19420" windowHeight="10300" xr2:uid="{D4694838-3829-4491-85CB-1CD7A1073E31}"/>
  </bookViews>
  <sheets>
    <sheet name="Title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1" l="1" a="1"/>
  <c r="V17" i="1" s="1"/>
  <c r="R17" i="1"/>
  <c r="R17" i="1" a="1"/>
  <c r="Q15" i="1"/>
  <c r="Q14" i="1"/>
  <c r="Y6" i="1" l="1"/>
  <c r="Y7" i="1" s="1"/>
  <c r="Y5" i="1"/>
  <c r="L5" i="1"/>
  <c r="L6" i="1" s="1"/>
  <c r="I5" i="1"/>
  <c r="Y4" i="1"/>
  <c r="Z4" i="1" s="1"/>
  <c r="X4" i="1"/>
  <c r="X5" i="1" s="1"/>
  <c r="U4" i="1"/>
  <c r="U5" i="1" s="1"/>
  <c r="T4" i="1"/>
  <c r="T5" i="1" s="1"/>
  <c r="T6" i="1" s="1"/>
  <c r="T7" i="1" s="1"/>
  <c r="T8" i="1" s="1"/>
  <c r="T9" i="1" s="1"/>
  <c r="T10" i="1" s="1"/>
  <c r="T11" i="1" s="1"/>
  <c r="T12" i="1" s="1"/>
  <c r="L4" i="1"/>
  <c r="M4" i="1" s="1"/>
  <c r="K4" i="1"/>
  <c r="K5" i="1" s="1"/>
  <c r="K6" i="1" s="1"/>
  <c r="K7" i="1" s="1"/>
  <c r="Z3" i="1"/>
  <c r="V3" i="1"/>
  <c r="M3" i="1"/>
  <c r="I3" i="1"/>
  <c r="U6" i="1" l="1"/>
  <c r="V5" i="1"/>
  <c r="Y8" i="1"/>
  <c r="X6" i="1"/>
  <c r="X7" i="1" s="1"/>
  <c r="X8" i="1" s="1"/>
  <c r="X9" i="1" s="1"/>
  <c r="X10" i="1" s="1"/>
  <c r="X11" i="1" s="1"/>
  <c r="X12" i="1" s="1"/>
  <c r="Z5" i="1"/>
  <c r="M6" i="1"/>
  <c r="L7" i="1"/>
  <c r="K8" i="1"/>
  <c r="P8" i="1"/>
  <c r="V4" i="1"/>
  <c r="M5" i="1"/>
  <c r="Z6" i="1"/>
  <c r="Z7" i="1" l="1"/>
  <c r="Y9" i="1"/>
  <c r="Z8" i="1"/>
  <c r="Q8" i="1"/>
  <c r="R8" i="1"/>
  <c r="K9" i="1"/>
  <c r="K10" i="1" s="1"/>
  <c r="K11" i="1" s="1"/>
  <c r="K12" i="1" s="1"/>
  <c r="P3" i="1"/>
  <c r="U7" i="1"/>
  <c r="V6" i="1"/>
  <c r="P9" i="1"/>
  <c r="L8" i="1"/>
  <c r="M7" i="1"/>
  <c r="V7" i="1" l="1"/>
  <c r="U8" i="1"/>
  <c r="R3" i="1"/>
  <c r="Q3" i="1"/>
  <c r="M8" i="1"/>
  <c r="P4" i="1"/>
  <c r="L9" i="1"/>
  <c r="Q9" i="1"/>
  <c r="R9" i="1"/>
  <c r="R10" i="1" s="1"/>
  <c r="Y10" i="1"/>
  <c r="Z9" i="1"/>
  <c r="M9" i="1" l="1"/>
  <c r="L10" i="1"/>
  <c r="R4" i="1"/>
  <c r="R5" i="1" s="1"/>
  <c r="Q4" i="1"/>
  <c r="Y11" i="1"/>
  <c r="Z10" i="1"/>
  <c r="U9" i="1"/>
  <c r="V8" i="1"/>
  <c r="V9" i="1" l="1"/>
  <c r="U10" i="1"/>
  <c r="Y12" i="1"/>
  <c r="Z12" i="1" s="1"/>
  <c r="Z11" i="1"/>
  <c r="L11" i="1"/>
  <c r="M10" i="1"/>
  <c r="L12" i="1" l="1"/>
  <c r="M12" i="1" s="1"/>
  <c r="M11" i="1"/>
  <c r="U11" i="1"/>
  <c r="V10" i="1"/>
  <c r="U12" i="1" l="1"/>
  <c r="V12" i="1" s="1"/>
  <c r="V1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<sst xmlns="http://schemas.openxmlformats.org/spreadsheetml/2006/main" count="29" uniqueCount="14">
  <si>
    <t>Confidence Interval for the Median</t>
  </si>
  <si>
    <t>lower</t>
  </si>
  <si>
    <t>upper</t>
  </si>
  <si>
    <t>size</t>
  </si>
  <si>
    <t>k</t>
  </si>
  <si>
    <t>x</t>
  </si>
  <si>
    <t>F(x)</t>
  </si>
  <si>
    <t>median</t>
  </si>
  <si>
    <t>order</t>
  </si>
  <si>
    <t>Interpolation</t>
  </si>
  <si>
    <t>Real Statistics Using Excel</t>
  </si>
  <si>
    <t>Updated</t>
  </si>
  <si>
    <t>Copyright © 2013 - 2023 Charles Zaiontz</t>
  </si>
  <si>
    <t>Confidence Intervals for Order Statistics, Medians and Percentiles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</si>
</sst>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CDAB6-315B-4BFA-9688-F6FB3A1F1214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20">
        <v>45065</v>
      </c>
    </row>
    <row r="6" spans="1:2" x14ac:dyDescent="0.35">
      <c r="A6" s="2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9A62-2746-4F12-8AB9-1217B3050571}">
  <sheetPr codeName="Sheet5"/>
  <dimension ref="B1:Z20"/>
  <sheetViews>
    <sheetView workbookViewId="0"/>
  </sheetViews>
  <sheetFormatPr defaultRowHeight="14.5" x14ac:dyDescent="0.35"/>
  <cols>
    <col min="1" max="1" width="2.81640625" customWidth="1"/>
    <col min="2" max="6" width="6.6328125" customWidth="1"/>
    <col min="7" max="7" width="3.6328125" customWidth="1"/>
    <col min="8" max="8" width="7.26953125" customWidth="1"/>
    <col min="9" max="9" width="6.6328125" customWidth="1"/>
    <col min="10" max="10" width="3.6328125" customWidth="1"/>
    <col min="11" max="12" width="6.6328125" customWidth="1"/>
    <col min="14" max="14" width="3.6328125" customWidth="1"/>
    <col min="15" max="17" width="6.6328125" customWidth="1"/>
    <col min="20" max="20" width="8.6328125" customWidth="1"/>
    <col min="21" max="21" width="8.7265625" customWidth="1"/>
  </cols>
  <sheetData>
    <row r="1" spans="2:26" x14ac:dyDescent="0.35">
      <c r="B1" s="1" t="s">
        <v>0</v>
      </c>
    </row>
    <row r="2" spans="2:26" x14ac:dyDescent="0.35">
      <c r="K2" s="2" t="s">
        <v>1</v>
      </c>
      <c r="L2" s="2" t="s">
        <v>2</v>
      </c>
      <c r="M2" s="2" t="s">
        <v>3</v>
      </c>
      <c r="P2" s="3" t="s">
        <v>4</v>
      </c>
      <c r="Q2" s="3" t="s">
        <v>5</v>
      </c>
      <c r="R2" s="3" t="s">
        <v>6</v>
      </c>
      <c r="T2" s="2" t="s">
        <v>1</v>
      </c>
      <c r="U2" s="2" t="s">
        <v>2</v>
      </c>
      <c r="V2" s="2" t="s">
        <v>3</v>
      </c>
      <c r="X2" s="2" t="s">
        <v>1</v>
      </c>
      <c r="Y2" s="2" t="s">
        <v>2</v>
      </c>
      <c r="Z2" s="2" t="s">
        <v>3</v>
      </c>
    </row>
    <row r="3" spans="2:26" x14ac:dyDescent="0.35">
      <c r="B3" s="4">
        <v>31.67</v>
      </c>
      <c r="C3" s="5">
        <v>33.51</v>
      </c>
      <c r="D3" s="5">
        <v>11.39</v>
      </c>
      <c r="E3" s="5">
        <v>22.75</v>
      </c>
      <c r="F3" s="6">
        <v>32.56</v>
      </c>
      <c r="H3" t="s">
        <v>7</v>
      </c>
      <c r="I3" s="7">
        <f>MEDIAN(B3:F9)</f>
        <v>19.940000000000001</v>
      </c>
      <c r="K3" s="3">
        <v>17</v>
      </c>
      <c r="L3" s="3">
        <v>19</v>
      </c>
      <c r="M3">
        <f>_xlfn.BINOM.DIST(L3-1,35,0.5,TRUE)-_xlfn.BINOM.DIST(K3-1,35,0.5,TRUE)</f>
        <v>0.26412119914311921</v>
      </c>
      <c r="O3" t="s">
        <v>1</v>
      </c>
      <c r="P3" s="8">
        <f>K8</f>
        <v>12</v>
      </c>
      <c r="Q3" s="9">
        <f>SMALL($B$3:$F$9,P3)</f>
        <v>15.07</v>
      </c>
      <c r="R3" s="6">
        <f>_xlfn.BINOM.DIST(P3-1,COUNT($B$3:$F$9),0.5,TRUE)</f>
        <v>2.0479795755818476E-2</v>
      </c>
      <c r="T3" s="3">
        <v>17</v>
      </c>
      <c r="U3" s="3">
        <v>18</v>
      </c>
      <c r="V3">
        <f>_xlfn.BINOM.DIST(U3-1,34,0.5,TRUE)-_xlfn.BINOM.DIST(T3-1,34,0.5,TRUE)</f>
        <v>0.13583375955931803</v>
      </c>
      <c r="X3" s="3">
        <v>17</v>
      </c>
      <c r="Y3" s="3">
        <v>19</v>
      </c>
      <c r="Z3">
        <f>_xlfn.NORM.S.DIST((2*Y3-35-0)/SQRT(35),TRUE)-_xlfn.NORM.S.DIST((2*X3-35-0)/SQRT(35),TRUE)</f>
        <v>0.26106887245906096</v>
      </c>
    </row>
    <row r="4" spans="2:26" x14ac:dyDescent="0.35">
      <c r="B4" s="10">
        <v>17.850000000000001</v>
      </c>
      <c r="C4">
        <v>24.58</v>
      </c>
      <c r="D4">
        <v>6.63</v>
      </c>
      <c r="E4">
        <v>26.37</v>
      </c>
      <c r="F4" s="11">
        <v>13.3</v>
      </c>
      <c r="K4" s="3">
        <f>K3-1</f>
        <v>16</v>
      </c>
      <c r="L4" s="3">
        <f>L3+1</f>
        <v>20</v>
      </c>
      <c r="M4">
        <f t="shared" ref="M4:M12" si="0">_xlfn.BINOM.DIST(L4-1,35,0.5,TRUE)-_xlfn.BINOM.DIST(K4-1,35,0.5,TRUE)</f>
        <v>0.50044016679748893</v>
      </c>
      <c r="O4" t="s">
        <v>2</v>
      </c>
      <c r="P4" s="12">
        <f>L8</f>
        <v>24</v>
      </c>
      <c r="Q4" s="13">
        <f>SMALL($B$3:$F$9,P4)</f>
        <v>26.43</v>
      </c>
      <c r="R4" s="14">
        <f>_xlfn.BINOM.DIST(P4-1,COUNT($B$3:$F$9),0.5,TRUE)</f>
        <v>0.97952020424418151</v>
      </c>
      <c r="T4" s="3">
        <f>T3-1</f>
        <v>16</v>
      </c>
      <c r="U4" s="3">
        <f>U3+1</f>
        <v>19</v>
      </c>
      <c r="V4">
        <f t="shared" ref="V4:V12" si="1">_xlfn.BINOM.DIST(U4-1,34,0.5,TRUE)-_xlfn.BINOM.DIST(T4-1,34,0.5,TRUE)</f>
        <v>0.39240863872691994</v>
      </c>
      <c r="X4" s="3">
        <f>X3-1</f>
        <v>16</v>
      </c>
      <c r="Y4" s="3">
        <f>Y3+1</f>
        <v>20</v>
      </c>
      <c r="Z4">
        <f t="shared" ref="Z4:Z12" si="2">_xlfn.NORM.S.DIST((2*Y4-35-0)/SQRT(35),TRUE)-_xlfn.NORM.S.DIST((2*X4-35-0)/SQRT(35),TRUE)</f>
        <v>0.49494270020190279</v>
      </c>
    </row>
    <row r="5" spans="2:26" x14ac:dyDescent="0.35">
      <c r="B5" s="10">
        <v>5.99</v>
      </c>
      <c r="C5">
        <v>23.76</v>
      </c>
      <c r="D5">
        <v>26.43</v>
      </c>
      <c r="E5">
        <v>8.94</v>
      </c>
      <c r="F5" s="11">
        <v>19.940000000000001</v>
      </c>
      <c r="H5" t="s">
        <v>8</v>
      </c>
      <c r="I5" s="7">
        <f>INT((COUNT(B3:F9)+1)/2)</f>
        <v>18</v>
      </c>
      <c r="K5" s="3">
        <f t="shared" ref="K5:K12" si="3">K4-1</f>
        <v>15</v>
      </c>
      <c r="L5" s="3">
        <f t="shared" ref="L5:L12" si="4">L4+1</f>
        <v>21</v>
      </c>
      <c r="M5">
        <f t="shared" si="0"/>
        <v>0.68949534092098452</v>
      </c>
      <c r="R5">
        <f>R4-R3</f>
        <v>0.95904040848836303</v>
      </c>
      <c r="T5" s="3">
        <f t="shared" ref="T5:T12" si="5">T4-1</f>
        <v>15</v>
      </c>
      <c r="U5" s="3">
        <f t="shared" ref="U5:U12" si="6">U4+1</f>
        <v>20</v>
      </c>
      <c r="V5">
        <f t="shared" si="1"/>
        <v>0.60847169486805797</v>
      </c>
      <c r="X5" s="3">
        <f t="shared" ref="X5:X12" si="7">X4-1</f>
        <v>15</v>
      </c>
      <c r="Y5" s="3">
        <f t="shared" ref="Y5:Y12" si="8">Y4+1</f>
        <v>21</v>
      </c>
      <c r="Z5">
        <f t="shared" si="2"/>
        <v>0.68262585492760242</v>
      </c>
    </row>
    <row r="6" spans="2:26" x14ac:dyDescent="0.35">
      <c r="B6" s="10">
        <v>28.7</v>
      </c>
      <c r="C6">
        <v>3.84</v>
      </c>
      <c r="D6">
        <v>9.02</v>
      </c>
      <c r="E6">
        <v>36.51</v>
      </c>
      <c r="F6" s="11">
        <v>36.81</v>
      </c>
      <c r="K6" s="3">
        <f t="shared" si="3"/>
        <v>14</v>
      </c>
      <c r="L6" s="3">
        <f t="shared" si="4"/>
        <v>22</v>
      </c>
      <c r="M6">
        <f t="shared" si="0"/>
        <v>0.82453475100919604</v>
      </c>
      <c r="T6" s="3">
        <f t="shared" si="5"/>
        <v>14</v>
      </c>
      <c r="U6" s="3">
        <f t="shared" si="6"/>
        <v>21</v>
      </c>
      <c r="V6">
        <f t="shared" si="1"/>
        <v>0.77051898697391141</v>
      </c>
      <c r="X6" s="3">
        <f t="shared" si="7"/>
        <v>14</v>
      </c>
      <c r="Y6" s="3">
        <f t="shared" si="8"/>
        <v>22</v>
      </c>
      <c r="Z6">
        <f t="shared" si="2"/>
        <v>0.81754312750851743</v>
      </c>
    </row>
    <row r="7" spans="2:26" x14ac:dyDescent="0.35">
      <c r="B7" s="10">
        <v>26.22</v>
      </c>
      <c r="C7">
        <v>26.92</v>
      </c>
      <c r="D7">
        <v>12.67</v>
      </c>
      <c r="E7">
        <v>33.89</v>
      </c>
      <c r="F7" s="11">
        <v>10.68</v>
      </c>
      <c r="K7" s="3">
        <f t="shared" si="3"/>
        <v>13</v>
      </c>
      <c r="L7" s="3">
        <f t="shared" si="4"/>
        <v>23</v>
      </c>
      <c r="M7">
        <f t="shared" si="0"/>
        <v>0.91046892106533051</v>
      </c>
      <c r="P7" s="3" t="s">
        <v>4</v>
      </c>
      <c r="Q7" s="3" t="s">
        <v>5</v>
      </c>
      <c r="R7" s="3" t="s">
        <v>6</v>
      </c>
      <c r="T7" s="3">
        <f t="shared" si="5"/>
        <v>13</v>
      </c>
      <c r="U7" s="3">
        <f t="shared" si="6"/>
        <v>22</v>
      </c>
      <c r="V7">
        <f t="shared" si="1"/>
        <v>0.87855051504448056</v>
      </c>
      <c r="X7" s="3">
        <f t="shared" si="7"/>
        <v>13</v>
      </c>
      <c r="Y7" s="3">
        <f t="shared" si="8"/>
        <v>23</v>
      </c>
      <c r="Z7">
        <f t="shared" si="2"/>
        <v>0.90441538722021853</v>
      </c>
    </row>
    <row r="8" spans="2:26" x14ac:dyDescent="0.35">
      <c r="B8" s="10">
        <v>18.170000000000002</v>
      </c>
      <c r="C8">
        <v>32.049999999999997</v>
      </c>
      <c r="D8">
        <v>15.07</v>
      </c>
      <c r="E8">
        <v>18.850000000000001</v>
      </c>
      <c r="F8" s="11">
        <v>18.27</v>
      </c>
      <c r="K8" s="3">
        <f t="shared" si="3"/>
        <v>12</v>
      </c>
      <c r="L8" s="3">
        <f t="shared" si="4"/>
        <v>24</v>
      </c>
      <c r="M8">
        <f t="shared" si="0"/>
        <v>0.95904040848836303</v>
      </c>
      <c r="O8" t="s">
        <v>1</v>
      </c>
      <c r="P8" s="8">
        <f>K7</f>
        <v>13</v>
      </c>
      <c r="Q8" s="9">
        <f>SMALL($B$3:$F$9,P8)</f>
        <v>17.02</v>
      </c>
      <c r="R8" s="6">
        <f>_xlfn.BINOM.DIST(P8-1,COUNT($B$3:$F$9),0.5,TRUE)</f>
        <v>4.4765539467334754E-2</v>
      </c>
      <c r="T8" s="3">
        <f t="shared" si="5"/>
        <v>12</v>
      </c>
      <c r="U8" s="3">
        <f t="shared" si="6"/>
        <v>23</v>
      </c>
      <c r="V8">
        <f t="shared" si="1"/>
        <v>0.94238732708618045</v>
      </c>
      <c r="X8" s="3">
        <f t="shared" si="7"/>
        <v>12</v>
      </c>
      <c r="Y8" s="3">
        <f t="shared" si="8"/>
        <v>24</v>
      </c>
      <c r="Z8">
        <f t="shared" si="2"/>
        <v>0.9545145666499395</v>
      </c>
    </row>
    <row r="9" spans="2:26" x14ac:dyDescent="0.35">
      <c r="B9" s="15">
        <v>17.02</v>
      </c>
      <c r="C9" s="16">
        <v>37.020000000000003</v>
      </c>
      <c r="D9" s="16">
        <v>9.8800000000000008</v>
      </c>
      <c r="E9" s="16">
        <v>29.37</v>
      </c>
      <c r="F9" s="14">
        <v>13.72</v>
      </c>
      <c r="K9" s="3">
        <f t="shared" si="3"/>
        <v>11</v>
      </c>
      <c r="L9" s="3">
        <f t="shared" si="4"/>
        <v>25</v>
      </c>
      <c r="M9">
        <f t="shared" si="0"/>
        <v>0.98332615219987929</v>
      </c>
      <c r="O9" t="s">
        <v>2</v>
      </c>
      <c r="P9" s="12">
        <f>L7</f>
        <v>23</v>
      </c>
      <c r="Q9" s="13">
        <f>SMALL($B$3:$F$9,P9)</f>
        <v>26.37</v>
      </c>
      <c r="R9" s="14">
        <f>_xlfn.BINOM.DIST(P9-1,COUNT($B$3:$F$9),0.5,TRUE)</f>
        <v>0.95523446053266525</v>
      </c>
      <c r="T9" s="3">
        <f t="shared" si="5"/>
        <v>11</v>
      </c>
      <c r="U9" s="3">
        <f t="shared" si="6"/>
        <v>24</v>
      </c>
      <c r="V9">
        <f t="shared" si="1"/>
        <v>0.97569348989054561</v>
      </c>
      <c r="X9" s="3">
        <f t="shared" si="7"/>
        <v>11</v>
      </c>
      <c r="Y9" s="3">
        <f t="shared" si="8"/>
        <v>25</v>
      </c>
      <c r="Z9">
        <f t="shared" si="2"/>
        <v>0.98038914893070883</v>
      </c>
    </row>
    <row r="10" spans="2:26" x14ac:dyDescent="0.35">
      <c r="K10" s="3">
        <f t="shared" si="3"/>
        <v>10</v>
      </c>
      <c r="L10" s="3">
        <f t="shared" si="4"/>
        <v>26</v>
      </c>
      <c r="M10">
        <f t="shared" si="0"/>
        <v>0.99401187943294644</v>
      </c>
      <c r="R10">
        <f>R9-R8</f>
        <v>0.91046892106533051</v>
      </c>
      <c r="T10" s="3">
        <f t="shared" si="5"/>
        <v>10</v>
      </c>
      <c r="U10" s="3">
        <f t="shared" si="6"/>
        <v>25</v>
      </c>
      <c r="V10">
        <f t="shared" si="1"/>
        <v>0.99095881450921297</v>
      </c>
      <c r="X10" s="3">
        <f t="shared" si="7"/>
        <v>10</v>
      </c>
      <c r="Y10" s="3">
        <f t="shared" si="8"/>
        <v>26</v>
      </c>
      <c r="Z10">
        <f t="shared" si="2"/>
        <v>0.99235545849076423</v>
      </c>
    </row>
    <row r="11" spans="2:26" x14ac:dyDescent="0.35">
      <c r="K11" s="3">
        <f t="shared" si="3"/>
        <v>9</v>
      </c>
      <c r="L11" s="3">
        <f t="shared" si="4"/>
        <v>27</v>
      </c>
      <c r="M11">
        <f t="shared" si="0"/>
        <v>0.99812177452258766</v>
      </c>
      <c r="T11" s="3">
        <f t="shared" si="5"/>
        <v>9</v>
      </c>
      <c r="U11" s="3">
        <f t="shared" si="6"/>
        <v>26</v>
      </c>
      <c r="V11">
        <f t="shared" si="1"/>
        <v>0.99706494435667992</v>
      </c>
      <c r="X11" s="3">
        <f t="shared" si="7"/>
        <v>9</v>
      </c>
      <c r="Y11" s="3">
        <f t="shared" si="8"/>
        <v>27</v>
      </c>
      <c r="Z11">
        <f t="shared" si="2"/>
        <v>0.99731037993344196</v>
      </c>
    </row>
    <row r="12" spans="2:26" x14ac:dyDescent="0.35">
      <c r="K12" s="13">
        <f t="shared" si="3"/>
        <v>8</v>
      </c>
      <c r="L12" s="13">
        <f t="shared" si="4"/>
        <v>28</v>
      </c>
      <c r="M12" s="16">
        <f t="shared" si="0"/>
        <v>0.99949173955246806</v>
      </c>
      <c r="O12" t="s">
        <v>9</v>
      </c>
      <c r="Q12">
        <v>0.95</v>
      </c>
      <c r="T12" s="13">
        <f t="shared" si="5"/>
        <v>8</v>
      </c>
      <c r="U12" s="13">
        <f t="shared" si="6"/>
        <v>27</v>
      </c>
      <c r="V12" s="16">
        <f t="shared" si="1"/>
        <v>0.9991786046884954</v>
      </c>
      <c r="X12" s="13">
        <f t="shared" si="7"/>
        <v>8</v>
      </c>
      <c r="Y12" s="13">
        <f t="shared" si="8"/>
        <v>28</v>
      </c>
      <c r="Z12" s="16">
        <f t="shared" si="2"/>
        <v>0.99914710473837842</v>
      </c>
    </row>
    <row r="14" spans="2:26" x14ac:dyDescent="0.35">
      <c r="O14" t="s">
        <v>1</v>
      </c>
      <c r="Q14" s="17" t="e">
        <f ca="1">Interpolate(Q12,R10,R5,Q8,Q3,0)</f>
        <v>#NAME?</v>
      </c>
    </row>
    <row r="15" spans="2:26" x14ac:dyDescent="0.35">
      <c r="O15" t="s">
        <v>2</v>
      </c>
      <c r="Q15" s="18" t="e">
        <f ca="1">Interpolate(Q12,R10,R4,Q9,Q4,0)</f>
        <v>#NAME?</v>
      </c>
    </row>
    <row r="17" spans="18:24" x14ac:dyDescent="0.35">
      <c r="R17" t="e" cm="1">
        <f t="array" aca="1" ref="R17" ca="1">ORDER_CI(0,34,TRUE)</f>
        <v>#NAME?</v>
      </c>
      <c r="V17" s="19" t="e" cm="1">
        <f t="array" aca="1" ref="V17" ca="1">ORDER_CI(0,35,TRUE)</f>
        <v>#NAME?</v>
      </c>
      <c r="W17" s="19"/>
      <c r="X17" s="19"/>
    </row>
    <row r="18" spans="18:24" x14ac:dyDescent="0.35">
      <c r="R18" s="4"/>
      <c r="S18" s="5"/>
      <c r="T18" s="6"/>
      <c r="V18" s="4"/>
      <c r="W18" s="5"/>
      <c r="X18" s="6"/>
    </row>
    <row r="19" spans="18:24" x14ac:dyDescent="0.35">
      <c r="R19" s="10"/>
      <c r="T19" s="11"/>
      <c r="V19" s="10"/>
      <c r="X19" s="11"/>
    </row>
    <row r="20" spans="18:24" x14ac:dyDescent="0.35">
      <c r="R20" s="15"/>
      <c r="S20" s="16"/>
      <c r="T20" s="14"/>
      <c r="V20" s="15"/>
      <c r="W20" s="16"/>
      <c r="X2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2023-05-19T14:19:42Z</dcterms:created>
  <dcterms:modified xsi:type="dcterms:W3CDTF">2023-05-19T14:24:39Z</dcterms:modified>
</cp:coreProperties>
</file>