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CB433C3-CC0A-4539-91CC-6113D3EE9340}" xr6:coauthVersionLast="47" xr6:coauthVersionMax="47" xr10:uidLastSave="{00000000-0000-0000-0000-000000000000}"/>
  <bookViews>
    <workbookView xWindow="-110" yWindow="-110" windowWidth="19420" windowHeight="10300" xr2:uid="{5EC4BE26-3DD2-4E3B-A7BD-E62CD3BE25A1}"/>
  </bookViews>
  <sheets>
    <sheet name="Title" sheetId="17" r:id="rId1"/>
    <sheet name="Norm 1" sheetId="1" r:id="rId2"/>
    <sheet name="Norm 2" sheetId="2" r:id="rId3"/>
    <sheet name="Norm 3" sheetId="3" r:id="rId4"/>
    <sheet name="LogNorm" sheetId="18" r:id="rId5"/>
    <sheet name="Uniform 1" sheetId="4" r:id="rId6"/>
    <sheet name="Uniform 2" sheetId="5" r:id="rId7"/>
    <sheet name="Expon 1" sheetId="6" r:id="rId8"/>
    <sheet name="Expon 2" sheetId="7" r:id="rId9"/>
    <sheet name="Laplace" sheetId="8" r:id="rId10"/>
    <sheet name="Cauchy" sheetId="10" r:id="rId11"/>
    <sheet name="Gumbel" sheetId="16" r:id="rId12"/>
    <sheet name="Weibull" sheetId="19" r:id="rId13"/>
    <sheet name="Logistic 1" sheetId="14" r:id="rId14"/>
    <sheet name="Logistic 2" sheetId="15" r:id="rId15"/>
    <sheet name="MNorm 1" sheetId="12" r:id="rId16"/>
    <sheet name="MNorm 2" sheetId="13" r:id="rId17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3" l="1" a="1"/>
  <c r="F28" i="13" s="1"/>
  <c r="F27" i="13" a="1"/>
  <c r="F27" i="13" s="1"/>
  <c r="R26" i="13" a="1"/>
  <c r="R26" i="13" s="1"/>
  <c r="P26" i="13" a="1"/>
  <c r="P26" i="13" s="1"/>
  <c r="F26" i="13" a="1"/>
  <c r="F26" i="13" s="1"/>
  <c r="F25" i="13" a="1"/>
  <c r="F25" i="13" s="1"/>
  <c r="F24" i="13" a="1"/>
  <c r="F24" i="13" s="1"/>
  <c r="D6" i="12" a="1"/>
  <c r="D6" i="12" s="1"/>
  <c r="I3" i="15" a="1"/>
  <c r="I3" i="15" s="1"/>
  <c r="C3" i="15" a="1"/>
  <c r="C3" i="15" s="1"/>
  <c r="AJ21" i="14" a="1"/>
  <c r="AJ21" i="14" s="1"/>
  <c r="D21" i="14" a="1"/>
  <c r="D21" i="14" s="1"/>
  <c r="AJ20" i="14" a="1"/>
  <c r="AJ20" i="14" s="1"/>
  <c r="D20" i="14" a="1"/>
  <c r="D20" i="14" s="1"/>
  <c r="AR19" i="14" a="1"/>
  <c r="AR19" i="14" s="1"/>
  <c r="AJ19" i="14" a="1"/>
  <c r="AJ19" i="14" s="1"/>
  <c r="D19" i="14" a="1"/>
  <c r="D19" i="14" s="1"/>
  <c r="AJ18" i="14" a="1"/>
  <c r="AJ18" i="14" s="1"/>
  <c r="D18" i="14" a="1"/>
  <c r="D18" i="14" s="1"/>
  <c r="F12" i="19" a="1"/>
  <c r="F12" i="19" s="1"/>
  <c r="F8" i="19" a="1"/>
  <c r="F8" i="19" s="1"/>
  <c r="F6" i="19" a="1"/>
  <c r="F6" i="19" s="1"/>
  <c r="F2" i="19" a="1"/>
  <c r="F2" i="19" s="1"/>
  <c r="J17" i="16" a="1"/>
  <c r="J17" i="16" s="1"/>
  <c r="J16" i="16" a="1"/>
  <c r="J16" i="16" s="1"/>
  <c r="Q15" i="16" a="1"/>
  <c r="Q15" i="16" s="1"/>
  <c r="J15" i="16" a="1"/>
  <c r="J15" i="16" s="1"/>
  <c r="J14" i="16" a="1"/>
  <c r="J14" i="16" s="1"/>
  <c r="D14" i="16" a="1"/>
  <c r="D14" i="16" s="1"/>
  <c r="B14" i="16" a="1"/>
  <c r="B14" i="16" s="1"/>
  <c r="D26" i="10" a="1"/>
  <c r="D26" i="10" s="1"/>
  <c r="D25" i="10" a="1"/>
  <c r="D25" i="10" s="1"/>
  <c r="P24" i="10" a="1"/>
  <c r="P24" i="10" s="1"/>
  <c r="N24" i="10" a="1"/>
  <c r="N24" i="10" s="1"/>
  <c r="D24" i="10" a="1"/>
  <c r="D24" i="10" s="1"/>
  <c r="D23" i="10" a="1"/>
  <c r="D23" i="10" s="1"/>
  <c r="D21" i="10" a="1"/>
  <c r="D21" i="10" s="1"/>
  <c r="P20" i="10" a="1"/>
  <c r="P20" i="10" s="1"/>
  <c r="N20" i="10" a="1"/>
  <c r="N20" i="10" s="1"/>
  <c r="D20" i="10" a="1"/>
  <c r="D20" i="10" s="1"/>
  <c r="D21" i="8" a="1"/>
  <c r="D21" i="8" s="1"/>
  <c r="D20" i="8" a="1"/>
  <c r="D20" i="8" s="1"/>
  <c r="D19" i="8" a="1"/>
  <c r="D19" i="8" s="1"/>
  <c r="D18" i="8" a="1"/>
  <c r="D18" i="8" s="1"/>
  <c r="D16" i="8" a="1"/>
  <c r="D16" i="8" s="1"/>
  <c r="D15" i="8" a="1"/>
  <c r="D15" i="8" s="1"/>
  <c r="O14" i="8" a="1"/>
  <c r="O14" i="8" s="1"/>
  <c r="D14" i="8" a="1"/>
  <c r="D14" i="8" s="1"/>
  <c r="D19" i="7" a="1"/>
  <c r="D19" i="7" s="1"/>
  <c r="I17" i="7" a="1"/>
  <c r="I17" i="7" s="1"/>
  <c r="D17" i="7" a="1"/>
  <c r="D17" i="7" s="1"/>
  <c r="I16" i="7" a="1"/>
  <c r="I16" i="7" s="1"/>
  <c r="D16" i="7" a="1"/>
  <c r="D16" i="7" s="1"/>
  <c r="Q15" i="7" a="1"/>
  <c r="Q15" i="7" s="1"/>
  <c r="I15" i="7" a="1"/>
  <c r="I15" i="7" s="1"/>
  <c r="D15" i="7" a="1"/>
  <c r="D15" i="7" s="1"/>
  <c r="I14" i="7" a="1"/>
  <c r="I14" i="7" s="1"/>
  <c r="D14" i="7" a="1"/>
  <c r="D14" i="7" s="1"/>
  <c r="D19" i="6" a="1"/>
  <c r="D19" i="6" s="1"/>
  <c r="I17" i="6" a="1"/>
  <c r="I17" i="6" s="1"/>
  <c r="D17" i="6" a="1"/>
  <c r="D17" i="6" s="1"/>
  <c r="I16" i="6" a="1"/>
  <c r="I16" i="6" s="1"/>
  <c r="D16" i="6" a="1"/>
  <c r="D16" i="6" s="1"/>
  <c r="Q15" i="6" a="1"/>
  <c r="Q15" i="6" s="1"/>
  <c r="I15" i="6" a="1"/>
  <c r="I15" i="6" s="1"/>
  <c r="D15" i="6" a="1"/>
  <c r="D15" i="6" s="1"/>
  <c r="I14" i="6" a="1"/>
  <c r="I14" i="6" s="1"/>
  <c r="D14" i="6" a="1"/>
  <c r="D14" i="6" s="1"/>
  <c r="I17" i="5" a="1"/>
  <c r="I17" i="5" s="1"/>
  <c r="D17" i="5" a="1"/>
  <c r="D17" i="5" s="1"/>
  <c r="I16" i="5" a="1"/>
  <c r="I16" i="5" s="1"/>
  <c r="D16" i="5" a="1"/>
  <c r="D16" i="5" s="1"/>
  <c r="O15" i="5" a="1"/>
  <c r="O15" i="5" s="1"/>
  <c r="I15" i="5" a="1"/>
  <c r="I15" i="5" s="1"/>
  <c r="D15" i="5" a="1"/>
  <c r="D15" i="5" s="1"/>
  <c r="I14" i="5" a="1"/>
  <c r="I14" i="5" s="1"/>
  <c r="D14" i="5" a="1"/>
  <c r="D14" i="5" s="1"/>
  <c r="I17" i="4" a="1"/>
  <c r="I17" i="4" s="1"/>
  <c r="D17" i="4" a="1"/>
  <c r="D17" i="4" s="1"/>
  <c r="I16" i="4" a="1"/>
  <c r="I16" i="4" s="1"/>
  <c r="D16" i="4" a="1"/>
  <c r="D16" i="4" s="1"/>
  <c r="O15" i="4" a="1"/>
  <c r="O15" i="4" s="1"/>
  <c r="I15" i="4" a="1"/>
  <c r="I15" i="4" s="1"/>
  <c r="D15" i="4" a="1"/>
  <c r="D15" i="4" s="1"/>
  <c r="I14" i="4" a="1"/>
  <c r="I14" i="4" s="1"/>
  <c r="D14" i="4" a="1"/>
  <c r="D14" i="4" s="1"/>
  <c r="F12" i="18" a="1"/>
  <c r="F12" i="18" s="1"/>
  <c r="F8" i="18" a="1"/>
  <c r="F8" i="18" s="1"/>
  <c r="F6" i="18" a="1"/>
  <c r="F6" i="18" s="1"/>
  <c r="F2" i="18" a="1"/>
  <c r="F2" i="18" s="1"/>
  <c r="I11" i="3"/>
  <c r="I10" i="3"/>
  <c r="D6" i="3" a="1"/>
  <c r="D6" i="3" s="1"/>
  <c r="I4" i="3"/>
  <c r="I3" i="3"/>
  <c r="D2" i="3" a="1"/>
  <c r="D2" i="3" s="1"/>
  <c r="I27" i="2"/>
  <c r="I26" i="2"/>
  <c r="I20" i="2"/>
  <c r="I19" i="2"/>
  <c r="D17" i="2" a="1"/>
  <c r="D17" i="2" s="1"/>
  <c r="U16" i="2" a="1"/>
  <c r="U16" i="2" s="1"/>
  <c r="R16" i="2" a="1"/>
  <c r="R16" i="2" s="1"/>
  <c r="D16" i="2" a="1"/>
  <c r="D16" i="2" s="1"/>
  <c r="U14" i="2" a="1"/>
  <c r="U14" i="2" s="1"/>
  <c r="U13" i="2" a="1"/>
  <c r="U13" i="2" s="1"/>
  <c r="U12" i="2" a="1"/>
  <c r="U12" i="2" s="1"/>
  <c r="U11" i="2" a="1"/>
  <c r="U11" i="2" s="1"/>
  <c r="U10" i="2" a="1"/>
  <c r="U10" i="2" s="1"/>
  <c r="U8" i="2" a="1"/>
  <c r="U8" i="2" s="1"/>
  <c r="U7" i="2" a="1"/>
  <c r="U7" i="2" s="1"/>
  <c r="U6" i="2" a="1"/>
  <c r="U6" i="2" s="1"/>
  <c r="U5" i="2" a="1"/>
  <c r="U5" i="2" s="1"/>
  <c r="U4" i="2" a="1"/>
  <c r="U4" i="2" s="1"/>
  <c r="U3" i="2" a="1"/>
  <c r="U3" i="2" s="1"/>
  <c r="D17" i="1" a="1"/>
  <c r="D17" i="1" s="1"/>
  <c r="U16" i="1" a="1"/>
  <c r="U16" i="1" s="1"/>
  <c r="R16" i="1" a="1"/>
  <c r="R16" i="1" s="1"/>
  <c r="D16" i="1" a="1"/>
  <c r="D16" i="1" s="1"/>
  <c r="U14" i="1" a="1"/>
  <c r="U14" i="1" s="1"/>
  <c r="U13" i="1" a="1"/>
  <c r="U13" i="1" s="1"/>
  <c r="U12" i="1" a="1"/>
  <c r="U12" i="1" s="1"/>
  <c r="U11" i="1" a="1"/>
  <c r="U11" i="1" s="1"/>
  <c r="U10" i="1" a="1"/>
  <c r="U10" i="1" s="1"/>
  <c r="U8" i="1" a="1"/>
  <c r="U8" i="1" s="1"/>
  <c r="U7" i="1" a="1"/>
  <c r="U7" i="1" s="1"/>
  <c r="U6" i="1" a="1"/>
  <c r="U6" i="1" s="1"/>
  <c r="U5" i="1" a="1"/>
  <c r="U5" i="1" s="1"/>
  <c r="U4" i="1" a="1"/>
  <c r="U4" i="1" s="1"/>
  <c r="U3" i="1" a="1"/>
  <c r="U3" i="1" s="1"/>
  <c r="D13" i="19"/>
  <c r="D4" i="19"/>
  <c r="D5" i="19"/>
  <c r="D6" i="19"/>
  <c r="D7" i="19"/>
  <c r="D8" i="19"/>
  <c r="D9" i="19"/>
  <c r="D10" i="19"/>
  <c r="D11" i="19"/>
  <c r="D12" i="19"/>
  <c r="D3" i="19"/>
  <c r="D2" i="19"/>
  <c r="D3" i="18"/>
  <c r="D4" i="18"/>
  <c r="D5" i="18"/>
  <c r="D6" i="18"/>
  <c r="D7" i="18"/>
  <c r="D8" i="18"/>
  <c r="D9" i="18"/>
  <c r="D10" i="18"/>
  <c r="D11" i="18"/>
  <c r="D12" i="18"/>
  <c r="D13" i="18"/>
  <c r="D2" i="18"/>
  <c r="A5" i="16" l="1"/>
  <c r="A6" i="16" s="1"/>
  <c r="A4" i="16"/>
  <c r="E3" i="16"/>
  <c r="F1" i="16"/>
  <c r="A7" i="16" l="1"/>
  <c r="G1" i="16"/>
  <c r="F4" i="16"/>
  <c r="F3" i="16"/>
  <c r="C8" i="16" l="1"/>
  <c r="D8" i="16" s="1"/>
  <c r="O8" i="16" s="1" a="1"/>
  <c r="O8" i="16" s="1"/>
  <c r="C4" i="16"/>
  <c r="D4" i="16" s="1"/>
  <c r="O4" i="16" s="1" a="1"/>
  <c r="O4" i="16" s="1"/>
  <c r="C11" i="16"/>
  <c r="D11" i="16" s="1"/>
  <c r="O11" i="16" s="1" a="1"/>
  <c r="O11" i="16" s="1"/>
  <c r="C5" i="16"/>
  <c r="D5" i="16" s="1"/>
  <c r="O5" i="16" s="1" a="1"/>
  <c r="O5" i="16" s="1"/>
  <c r="C9" i="16"/>
  <c r="D9" i="16" s="1"/>
  <c r="O9" i="16" s="1" a="1"/>
  <c r="O9" i="16" s="1"/>
  <c r="C10" i="16"/>
  <c r="D10" i="16" s="1"/>
  <c r="O10" i="16" s="1" a="1"/>
  <c r="O10" i="16" s="1"/>
  <c r="C12" i="16"/>
  <c r="D12" i="16" s="1"/>
  <c r="O12" i="16" s="1" a="1"/>
  <c r="O12" i="16" s="1"/>
  <c r="C7" i="16"/>
  <c r="D7" i="16" s="1"/>
  <c r="O7" i="16" s="1" a="1"/>
  <c r="O7" i="16" s="1"/>
  <c r="C6" i="16"/>
  <c r="D6" i="16" s="1"/>
  <c r="O6" i="16" s="1" a="1"/>
  <c r="O6" i="16" s="1"/>
  <c r="C3" i="16"/>
  <c r="D3" i="16" s="1"/>
  <c r="O3" i="16" s="1" a="1"/>
  <c r="O3" i="16" s="1"/>
  <c r="G3" i="16"/>
  <c r="G4" i="16"/>
  <c r="G5" i="16"/>
  <c r="H1" i="16"/>
  <c r="A8" i="16"/>
  <c r="E2" i="16" l="1" a="1"/>
  <c r="G7" i="16" s="1"/>
  <c r="A9" i="16"/>
  <c r="H4" i="16"/>
  <c r="H5" i="16"/>
  <c r="H6" i="16"/>
  <c r="H3" i="16"/>
  <c r="I1" i="16"/>
  <c r="F6" i="16" l="1"/>
  <c r="F7" i="16"/>
  <c r="E2" i="16"/>
  <c r="E6" i="16" s="1"/>
  <c r="H9" i="16"/>
  <c r="G8" i="16"/>
  <c r="G6" i="16"/>
  <c r="H7" i="16"/>
  <c r="F5" i="16"/>
  <c r="F8" i="16"/>
  <c r="H8" i="16"/>
  <c r="E4" i="16"/>
  <c r="I5" i="16"/>
  <c r="I6" i="16"/>
  <c r="I4" i="16"/>
  <c r="I7" i="16"/>
  <c r="I8" i="16"/>
  <c r="J1" i="16"/>
  <c r="I9" i="16"/>
  <c r="I3" i="16"/>
  <c r="A10" i="16"/>
  <c r="I10" i="16" s="1"/>
  <c r="F9" i="16"/>
  <c r="G9" i="16"/>
  <c r="AZ18" i="14"/>
  <c r="AY18" i="14"/>
  <c r="AX18" i="14"/>
  <c r="AW18" i="14"/>
  <c r="AY3" i="14"/>
  <c r="AX3" i="14"/>
  <c r="AW3" i="14"/>
  <c r="AV3" i="14"/>
  <c r="C19" i="14"/>
  <c r="C21" i="14" s="1"/>
  <c r="C16" i="14" s="1"/>
  <c r="AV16" i="14" s="1"/>
  <c r="C18" i="14"/>
  <c r="C20" i="14" s="1"/>
  <c r="C8" i="14" s="1"/>
  <c r="AV8" i="14" s="1"/>
  <c r="A4" i="14"/>
  <c r="A5" i="14" s="1"/>
  <c r="A6" i="14" s="1"/>
  <c r="F3" i="14"/>
  <c r="U3" i="14" s="1"/>
  <c r="AJ3" i="14" s="1"/>
  <c r="E3" i="14"/>
  <c r="T3" i="14" s="1"/>
  <c r="AI3" i="14" s="1"/>
  <c r="D3" i="14"/>
  <c r="S3" i="14" s="1"/>
  <c r="AH3" i="14" s="1"/>
  <c r="S1" i="14"/>
  <c r="AH1" i="14" s="1"/>
  <c r="G1" i="14"/>
  <c r="F1" i="14"/>
  <c r="E1" i="14"/>
  <c r="E4" i="14" s="1"/>
  <c r="T4" i="14" s="1"/>
  <c r="AI4" i="14" s="1"/>
  <c r="D2" i="13" a="1"/>
  <c r="D2" i="13" s="1"/>
  <c r="E25" i="13"/>
  <c r="E5" i="13" a="1"/>
  <c r="E5" i="13" s="1"/>
  <c r="A5" i="13"/>
  <c r="D4" i="13" a="1"/>
  <c r="D4" i="13" s="1"/>
  <c r="G1" i="13"/>
  <c r="F1" i="13"/>
  <c r="F4" i="13" s="1" a="1"/>
  <c r="F4" i="13" s="1"/>
  <c r="E1" i="13"/>
  <c r="G2" i="12"/>
  <c r="H3" i="12"/>
  <c r="E3" i="12"/>
  <c r="H20" i="12" s="1"/>
  <c r="D3" i="12"/>
  <c r="G20" i="12" s="1"/>
  <c r="N2" i="12"/>
  <c r="D3" i="10"/>
  <c r="C20" i="10" a="1"/>
  <c r="C20" i="10" s="1"/>
  <c r="A4" i="10"/>
  <c r="A5" i="10" s="1"/>
  <c r="E1" i="10"/>
  <c r="C14" i="8"/>
  <c r="C15" i="8" s="1"/>
  <c r="A5" i="8"/>
  <c r="A4" i="8"/>
  <c r="D3" i="8"/>
  <c r="E1" i="8"/>
  <c r="C19" i="7"/>
  <c r="C19" i="6"/>
  <c r="C15" i="7"/>
  <c r="C16" i="7"/>
  <c r="A4" i="7"/>
  <c r="A5" i="7" s="1"/>
  <c r="F3" i="7"/>
  <c r="E3" i="7"/>
  <c r="D3" i="7"/>
  <c r="G1" i="7"/>
  <c r="F1" i="7"/>
  <c r="E1" i="7"/>
  <c r="D3" i="4"/>
  <c r="C15" i="6"/>
  <c r="C14" i="6"/>
  <c r="C16" i="6" s="1"/>
  <c r="A5" i="6"/>
  <c r="A6" i="6" s="1"/>
  <c r="A4" i="6"/>
  <c r="D3" i="6"/>
  <c r="E1" i="6"/>
  <c r="C15" i="5"/>
  <c r="C14" i="5"/>
  <c r="C16" i="5" s="1"/>
  <c r="A5" i="5"/>
  <c r="A6" i="5" s="1"/>
  <c r="A4" i="5"/>
  <c r="D3" i="5"/>
  <c r="E1" i="5"/>
  <c r="H16" i="4"/>
  <c r="C15" i="4"/>
  <c r="C14" i="4"/>
  <c r="A4" i="4"/>
  <c r="A5" i="4" s="1"/>
  <c r="E1" i="4"/>
  <c r="C17" i="2"/>
  <c r="C8" i="2" s="1"/>
  <c r="P8" i="2" s="1"/>
  <c r="C16" i="2"/>
  <c r="A5" i="2"/>
  <c r="A6" i="2" s="1"/>
  <c r="E4" i="2"/>
  <c r="A4" i="2"/>
  <c r="E3" i="2"/>
  <c r="D3" i="2"/>
  <c r="F1" i="2"/>
  <c r="E1" i="2"/>
  <c r="S11" i="1"/>
  <c r="S14" i="1"/>
  <c r="C3" i="1"/>
  <c r="C14" i="1"/>
  <c r="C5" i="1"/>
  <c r="C6" i="1"/>
  <c r="C7" i="1"/>
  <c r="C8" i="1"/>
  <c r="C9" i="1"/>
  <c r="C10" i="1"/>
  <c r="C11" i="1"/>
  <c r="C12" i="1"/>
  <c r="C13" i="1"/>
  <c r="C4" i="1"/>
  <c r="D3" i="1"/>
  <c r="C17" i="1"/>
  <c r="C16" i="1"/>
  <c r="A4" i="1"/>
  <c r="A5" i="1" s="1"/>
  <c r="E1" i="1"/>
  <c r="E9" i="16" l="1"/>
  <c r="E8" i="16"/>
  <c r="E7" i="16"/>
  <c r="E5" i="16"/>
  <c r="J6" i="16"/>
  <c r="J5" i="16"/>
  <c r="J7" i="16"/>
  <c r="K1" i="16"/>
  <c r="J8" i="16"/>
  <c r="J9" i="16"/>
  <c r="J10" i="16"/>
  <c r="J11" i="16"/>
  <c r="J3" i="16"/>
  <c r="J4" i="16"/>
  <c r="E10" i="16"/>
  <c r="A11" i="16"/>
  <c r="F10" i="16"/>
  <c r="G10" i="16"/>
  <c r="H10" i="16"/>
  <c r="C5" i="14"/>
  <c r="AV5" i="14" s="1"/>
  <c r="AX5" i="14" s="1"/>
  <c r="AZ5" i="14"/>
  <c r="AY5" i="14"/>
  <c r="AZ8" i="14"/>
  <c r="AY8" i="14"/>
  <c r="AX8" i="14"/>
  <c r="AW8" i="14"/>
  <c r="C15" i="14"/>
  <c r="AV15" i="14" s="1"/>
  <c r="C7" i="14"/>
  <c r="AV7" i="14" s="1"/>
  <c r="C14" i="14"/>
  <c r="AV14" i="14" s="1"/>
  <c r="C13" i="14"/>
  <c r="AV13" i="14" s="1"/>
  <c r="C12" i="14"/>
  <c r="AV12" i="14" s="1"/>
  <c r="C4" i="14"/>
  <c r="C11" i="14"/>
  <c r="AV11" i="14" s="1"/>
  <c r="H1" i="14"/>
  <c r="G3" i="14"/>
  <c r="V3" i="14" s="1"/>
  <c r="AK3" i="14" s="1"/>
  <c r="C10" i="14"/>
  <c r="AV10" i="14" s="1"/>
  <c r="T1" i="14"/>
  <c r="AI1" i="14" s="1"/>
  <c r="F5" i="14"/>
  <c r="U5" i="14" s="1"/>
  <c r="AJ5" i="14" s="1"/>
  <c r="AZ16" i="14"/>
  <c r="AY16" i="14"/>
  <c r="AX16" i="14"/>
  <c r="AW16" i="14"/>
  <c r="U1" i="14"/>
  <c r="AJ1" i="14" s="1"/>
  <c r="C3" i="14"/>
  <c r="G5" i="14"/>
  <c r="V5" i="14" s="1"/>
  <c r="AK5" i="14" s="1"/>
  <c r="G6" i="14"/>
  <c r="V6" i="14" s="1"/>
  <c r="AK6" i="14" s="1"/>
  <c r="V1" i="14"/>
  <c r="AK1" i="14" s="1"/>
  <c r="G4" i="14"/>
  <c r="V4" i="14" s="1"/>
  <c r="AK4" i="14" s="1"/>
  <c r="F4" i="14"/>
  <c r="U4" i="14" s="1"/>
  <c r="AJ4" i="14" s="1"/>
  <c r="C6" i="14"/>
  <c r="A7" i="14"/>
  <c r="C9" i="14"/>
  <c r="AV9" i="14" s="1"/>
  <c r="D5" i="13" a="1"/>
  <c r="D5" i="13" s="1"/>
  <c r="E4" i="13" a="1"/>
  <c r="E4" i="13" s="1"/>
  <c r="F5" i="13" a="1"/>
  <c r="F5" i="13" s="1"/>
  <c r="G6" i="13" a="1"/>
  <c r="G6" i="13" s="1"/>
  <c r="G5" i="13" a="1"/>
  <c r="G5" i="13" s="1"/>
  <c r="A6" i="13"/>
  <c r="G4" i="13" a="1"/>
  <c r="G4" i="13" s="1"/>
  <c r="H1" i="13"/>
  <c r="G5" i="12"/>
  <c r="G7" i="12"/>
  <c r="G8" i="12"/>
  <c r="G10" i="12"/>
  <c r="G11" i="12"/>
  <c r="G14" i="12"/>
  <c r="G17" i="12"/>
  <c r="G18" i="12"/>
  <c r="D10" i="12" a="1"/>
  <c r="D10" i="12" s="1"/>
  <c r="D14" i="12" s="1" a="1"/>
  <c r="D14" i="12" s="1"/>
  <c r="G3" i="12"/>
  <c r="H7" i="12"/>
  <c r="H10" i="12"/>
  <c r="H17" i="12"/>
  <c r="H2" i="12"/>
  <c r="G4" i="12"/>
  <c r="H5" i="12"/>
  <c r="H8" i="12"/>
  <c r="H11" i="12"/>
  <c r="H14" i="12"/>
  <c r="H18" i="12"/>
  <c r="G9" i="12"/>
  <c r="G12" i="12"/>
  <c r="G15" i="12"/>
  <c r="G19" i="12"/>
  <c r="H4" i="12"/>
  <c r="M4" i="12" a="1"/>
  <c r="H9" i="12"/>
  <c r="H12" i="12"/>
  <c r="H15" i="12"/>
  <c r="H19" i="12"/>
  <c r="G6" i="12"/>
  <c r="G13" i="12"/>
  <c r="G16" i="12"/>
  <c r="H6" i="12"/>
  <c r="H13" i="12"/>
  <c r="H16" i="12"/>
  <c r="A6" i="10"/>
  <c r="F1" i="10"/>
  <c r="E3" i="10"/>
  <c r="E4" i="10"/>
  <c r="E3" i="8"/>
  <c r="A6" i="8"/>
  <c r="F1" i="8"/>
  <c r="E4" i="8"/>
  <c r="A6" i="7"/>
  <c r="F5" i="7"/>
  <c r="C17" i="7"/>
  <c r="C9" i="7" s="1"/>
  <c r="C8" i="7"/>
  <c r="G3" i="7"/>
  <c r="G5" i="7"/>
  <c r="E4" i="7"/>
  <c r="F4" i="7"/>
  <c r="H1" i="7"/>
  <c r="G4" i="7"/>
  <c r="G6" i="7"/>
  <c r="C17" i="6"/>
  <c r="C12" i="6" s="1"/>
  <c r="A7" i="6"/>
  <c r="E3" i="6"/>
  <c r="F1" i="6"/>
  <c r="E4" i="6"/>
  <c r="C17" i="5"/>
  <c r="C8" i="5" s="1"/>
  <c r="C9" i="5"/>
  <c r="C7" i="5"/>
  <c r="C3" i="5"/>
  <c r="C12" i="5"/>
  <c r="C10" i="5"/>
  <c r="C4" i="5"/>
  <c r="A7" i="5"/>
  <c r="E3" i="5"/>
  <c r="F1" i="5"/>
  <c r="E4" i="5"/>
  <c r="C16" i="4"/>
  <c r="C11" i="4" s="1"/>
  <c r="C17" i="4"/>
  <c r="C12" i="4" s="1"/>
  <c r="C10" i="4"/>
  <c r="A6" i="4"/>
  <c r="F1" i="4"/>
  <c r="E4" i="4"/>
  <c r="C3" i="4"/>
  <c r="C5" i="4"/>
  <c r="E3" i="4"/>
  <c r="I6" i="3"/>
  <c r="I13" i="3"/>
  <c r="I22" i="2"/>
  <c r="I29" i="2"/>
  <c r="C5" i="2"/>
  <c r="P5" i="2" s="1"/>
  <c r="C4" i="2"/>
  <c r="P4" i="2" s="1"/>
  <c r="C14" i="2"/>
  <c r="P14" i="2" s="1"/>
  <c r="A7" i="2"/>
  <c r="C6" i="2"/>
  <c r="P6" i="2" s="1"/>
  <c r="C9" i="2"/>
  <c r="P9" i="2" s="1"/>
  <c r="C11" i="2"/>
  <c r="P11" i="2" s="1"/>
  <c r="F5" i="2"/>
  <c r="C12" i="2"/>
  <c r="P12" i="2" s="1"/>
  <c r="G1" i="2"/>
  <c r="F4" i="2"/>
  <c r="C3" i="2"/>
  <c r="C7" i="2"/>
  <c r="P7" i="2" s="1"/>
  <c r="C13" i="2"/>
  <c r="P13" i="2" s="1"/>
  <c r="F3" i="2"/>
  <c r="C10" i="2"/>
  <c r="P10" i="2" s="1"/>
  <c r="E4" i="1"/>
  <c r="E3" i="1"/>
  <c r="A6" i="1"/>
  <c r="F1" i="1"/>
  <c r="A12" i="16" l="1"/>
  <c r="E11" i="16"/>
  <c r="F11" i="16"/>
  <c r="G11" i="16"/>
  <c r="H11" i="16"/>
  <c r="I11" i="16"/>
  <c r="K7" i="16"/>
  <c r="K8" i="16"/>
  <c r="L1" i="16"/>
  <c r="K5" i="16"/>
  <c r="K6" i="16"/>
  <c r="K9" i="16"/>
  <c r="K10" i="16"/>
  <c r="K11" i="16"/>
  <c r="K3" i="16"/>
  <c r="K4" i="16"/>
  <c r="AW5" i="14"/>
  <c r="AY7" i="14"/>
  <c r="AX7" i="14"/>
  <c r="AW7" i="14"/>
  <c r="AZ7" i="14"/>
  <c r="AZ15" i="14"/>
  <c r="AY15" i="14"/>
  <c r="AX15" i="14"/>
  <c r="AW15" i="14"/>
  <c r="AY9" i="14"/>
  <c r="AX9" i="14"/>
  <c r="AW9" i="14"/>
  <c r="AZ9" i="14"/>
  <c r="AW11" i="14"/>
  <c r="AY11" i="14"/>
  <c r="AZ11" i="14"/>
  <c r="AX11" i="14"/>
  <c r="A8" i="14"/>
  <c r="AV4" i="14"/>
  <c r="AV6" i="14"/>
  <c r="AZ12" i="14"/>
  <c r="AX12" i="14"/>
  <c r="AY12" i="14"/>
  <c r="AW12" i="14"/>
  <c r="D2" i="14" a="1"/>
  <c r="G7" i="14" s="1"/>
  <c r="V7" i="14" s="1"/>
  <c r="AK7" i="14" s="1"/>
  <c r="H7" i="14"/>
  <c r="W7" i="14" s="1"/>
  <c r="AL7" i="14" s="1"/>
  <c r="H6" i="14"/>
  <c r="W6" i="14" s="1"/>
  <c r="AL6" i="14" s="1"/>
  <c r="H4" i="14"/>
  <c r="W4" i="14" s="1"/>
  <c r="AL4" i="14" s="1"/>
  <c r="W1" i="14"/>
  <c r="AL1" i="14" s="1"/>
  <c r="H5" i="14"/>
  <c r="W5" i="14" s="1"/>
  <c r="AL5" i="14" s="1"/>
  <c r="H3" i="14"/>
  <c r="I1" i="14"/>
  <c r="AX10" i="14"/>
  <c r="AW10" i="14"/>
  <c r="AZ10" i="14"/>
  <c r="AY10" i="14"/>
  <c r="AZ13" i="14"/>
  <c r="AY13" i="14"/>
  <c r="AW13" i="14"/>
  <c r="AX13" i="14"/>
  <c r="AZ14" i="14"/>
  <c r="AY14" i="14"/>
  <c r="AX14" i="14"/>
  <c r="AW14" i="14"/>
  <c r="D6" i="13" a="1"/>
  <c r="D6" i="13" s="1"/>
  <c r="A7" i="13"/>
  <c r="H7" i="13" s="1" a="1"/>
  <c r="H7" i="13" s="1"/>
  <c r="E6" i="13" a="1"/>
  <c r="E6" i="13" s="1"/>
  <c r="F6" i="13" a="1"/>
  <c r="F6" i="13" s="1"/>
  <c r="H6" i="13" a="1"/>
  <c r="H6" i="13" s="1"/>
  <c r="H4" i="13" a="1"/>
  <c r="H4" i="13" s="1"/>
  <c r="I1" i="13"/>
  <c r="H5" i="13" a="1"/>
  <c r="H5" i="13" s="1"/>
  <c r="J2" i="12" a="1"/>
  <c r="J2" i="12" s="1"/>
  <c r="N4" i="12"/>
  <c r="M4" i="12"/>
  <c r="N5" i="12"/>
  <c r="M5" i="12"/>
  <c r="G1" i="10"/>
  <c r="F4" i="10"/>
  <c r="F5" i="10"/>
  <c r="F3" i="10"/>
  <c r="A7" i="10"/>
  <c r="A7" i="8"/>
  <c r="F5" i="8"/>
  <c r="F3" i="8"/>
  <c r="F4" i="8"/>
  <c r="G1" i="8"/>
  <c r="C10" i="7"/>
  <c r="C3" i="7"/>
  <c r="C11" i="7"/>
  <c r="C6" i="7"/>
  <c r="C12" i="7"/>
  <c r="H6" i="7"/>
  <c r="H4" i="7"/>
  <c r="I1" i="7"/>
  <c r="H5" i="7"/>
  <c r="H3" i="7"/>
  <c r="C5" i="7"/>
  <c r="A7" i="7"/>
  <c r="C7" i="7"/>
  <c r="C4" i="7"/>
  <c r="C9" i="6"/>
  <c r="C11" i="6"/>
  <c r="C7" i="6"/>
  <c r="A8" i="6"/>
  <c r="C4" i="6"/>
  <c r="F5" i="6"/>
  <c r="F3" i="6"/>
  <c r="F4" i="6"/>
  <c r="G1" i="6"/>
  <c r="C6" i="6"/>
  <c r="C3" i="6"/>
  <c r="C10" i="6"/>
  <c r="C8" i="6"/>
  <c r="C5" i="6"/>
  <c r="C5" i="5"/>
  <c r="C6" i="5"/>
  <c r="C11" i="5"/>
  <c r="A8" i="5"/>
  <c r="D2" i="5" a="1"/>
  <c r="F8" i="5" s="1"/>
  <c r="F4" i="5"/>
  <c r="G1" i="5"/>
  <c r="F5" i="5"/>
  <c r="F3" i="5"/>
  <c r="C8" i="4"/>
  <c r="D2" i="4" s="1" a="1"/>
  <c r="D2" i="4" s="1"/>
  <c r="D6" i="4" s="1"/>
  <c r="C9" i="4"/>
  <c r="C6" i="4"/>
  <c r="C7" i="4"/>
  <c r="C4" i="4"/>
  <c r="A7" i="4"/>
  <c r="F5" i="4"/>
  <c r="F3" i="4"/>
  <c r="F4" i="4"/>
  <c r="G1" i="4"/>
  <c r="P3" i="2"/>
  <c r="S3" i="2" s="1"/>
  <c r="S6" i="2" s="1"/>
  <c r="D2" i="2" a="1"/>
  <c r="F6" i="2" s="1"/>
  <c r="G6" i="2"/>
  <c r="G5" i="2"/>
  <c r="G4" i="2"/>
  <c r="H1" i="2"/>
  <c r="G3" i="2"/>
  <c r="A8" i="2"/>
  <c r="P5" i="1"/>
  <c r="P4" i="1"/>
  <c r="P6" i="1"/>
  <c r="P11" i="1"/>
  <c r="P9" i="1"/>
  <c r="P14" i="1"/>
  <c r="P10" i="1"/>
  <c r="P13" i="1"/>
  <c r="P7" i="1"/>
  <c r="P8" i="1"/>
  <c r="P12" i="1"/>
  <c r="P3" i="1"/>
  <c r="F4" i="1"/>
  <c r="F3" i="1"/>
  <c r="F5" i="1"/>
  <c r="D2" i="1" a="1"/>
  <c r="E5" i="1" s="1"/>
  <c r="A7" i="1"/>
  <c r="G1" i="1"/>
  <c r="L8" i="16" l="1"/>
  <c r="M1" i="16"/>
  <c r="L9" i="16"/>
  <c r="L10" i="16"/>
  <c r="L11" i="16"/>
  <c r="L3" i="16"/>
  <c r="L12" i="16"/>
  <c r="L4" i="16"/>
  <c r="L6" i="16"/>
  <c r="L7" i="16"/>
  <c r="L5" i="16"/>
  <c r="I14" i="16"/>
  <c r="E12" i="16"/>
  <c r="F12" i="16"/>
  <c r="G12" i="16"/>
  <c r="H12" i="16"/>
  <c r="I12" i="16"/>
  <c r="J12" i="16"/>
  <c r="K12" i="16"/>
  <c r="F7" i="14"/>
  <c r="U7" i="14" s="1"/>
  <c r="AJ7" i="14" s="1"/>
  <c r="E7" i="14"/>
  <c r="T7" i="14" s="1"/>
  <c r="AI7" i="14" s="1"/>
  <c r="E6" i="14"/>
  <c r="T6" i="14" s="1"/>
  <c r="AI6" i="14" s="1"/>
  <c r="H8" i="14"/>
  <c r="W8" i="14" s="1"/>
  <c r="AL8" i="14" s="1"/>
  <c r="W3" i="14"/>
  <c r="AL3" i="14" s="1"/>
  <c r="AZ3" i="14"/>
  <c r="A9" i="14"/>
  <c r="E8" i="14"/>
  <c r="T8" i="14" s="1"/>
  <c r="AI8" i="14" s="1"/>
  <c r="F8" i="14"/>
  <c r="U8" i="14" s="1"/>
  <c r="AJ8" i="14" s="1"/>
  <c r="G8" i="14"/>
  <c r="V8" i="14" s="1"/>
  <c r="AK8" i="14" s="1"/>
  <c r="I9" i="14"/>
  <c r="X9" i="14" s="1"/>
  <c r="AM9" i="14" s="1"/>
  <c r="I7" i="14"/>
  <c r="X7" i="14" s="1"/>
  <c r="AM7" i="14" s="1"/>
  <c r="I6" i="14"/>
  <c r="X6" i="14" s="1"/>
  <c r="AM6" i="14" s="1"/>
  <c r="I5" i="14"/>
  <c r="X5" i="14" s="1"/>
  <c r="AM5" i="14" s="1"/>
  <c r="X1" i="14"/>
  <c r="AM1" i="14" s="1"/>
  <c r="I8" i="14"/>
  <c r="X8" i="14" s="1"/>
  <c r="AM8" i="14" s="1"/>
  <c r="I3" i="14"/>
  <c r="X3" i="14" s="1"/>
  <c r="AM3" i="14" s="1"/>
  <c r="J1" i="14"/>
  <c r="I4" i="14"/>
  <c r="X4" i="14" s="1"/>
  <c r="AM4" i="14" s="1"/>
  <c r="AZ6" i="14"/>
  <c r="AY6" i="14"/>
  <c r="AX6" i="14"/>
  <c r="AW6" i="14"/>
  <c r="AZ4" i="14"/>
  <c r="AW4" i="14"/>
  <c r="AY4" i="14"/>
  <c r="AX4" i="14"/>
  <c r="Y2" i="14"/>
  <c r="AN2" i="14" s="1"/>
  <c r="AF2" i="14"/>
  <c r="AU2" i="14" s="1"/>
  <c r="X2" i="14"/>
  <c r="AM2" i="14" s="1"/>
  <c r="AB2" i="14"/>
  <c r="AQ2" i="14" s="1"/>
  <c r="D2" i="14"/>
  <c r="D8" i="14" s="1"/>
  <c r="S8" i="14" s="1"/>
  <c r="AH8" i="14" s="1"/>
  <c r="AE2" i="14"/>
  <c r="AT2" i="14" s="1"/>
  <c r="W2" i="14"/>
  <c r="AL2" i="14" s="1"/>
  <c r="AD2" i="14"/>
  <c r="AS2" i="14" s="1"/>
  <c r="V2" i="14"/>
  <c r="AK2" i="14" s="1"/>
  <c r="T2" i="14"/>
  <c r="AI2" i="14" s="1"/>
  <c r="AC2" i="14"/>
  <c r="AR2" i="14" s="1"/>
  <c r="U2" i="14"/>
  <c r="AJ2" i="14" s="1"/>
  <c r="AA2" i="14"/>
  <c r="AP2" i="14" s="1"/>
  <c r="Z2" i="14"/>
  <c r="AO2" i="14" s="1"/>
  <c r="E5" i="14"/>
  <c r="T5" i="14" s="1"/>
  <c r="AI5" i="14" s="1"/>
  <c r="F6" i="14"/>
  <c r="U6" i="14" s="1"/>
  <c r="AJ6" i="14" s="1"/>
  <c r="D7" i="13" a="1"/>
  <c r="D7" i="13" s="1"/>
  <c r="A8" i="13"/>
  <c r="F7" i="13" a="1"/>
  <c r="F7" i="13" s="1"/>
  <c r="E7" i="13" a="1"/>
  <c r="E7" i="13" s="1"/>
  <c r="G7" i="13" a="1"/>
  <c r="G7" i="13" s="1"/>
  <c r="I8" i="13" a="1"/>
  <c r="I8" i="13" s="1"/>
  <c r="I7" i="13" a="1"/>
  <c r="I7" i="13" s="1"/>
  <c r="I6" i="13" a="1"/>
  <c r="I6" i="13" s="1"/>
  <c r="I5" i="13" a="1"/>
  <c r="I5" i="13" s="1"/>
  <c r="J1" i="13"/>
  <c r="I4" i="13" a="1"/>
  <c r="I4" i="13" s="1"/>
  <c r="G5" i="10"/>
  <c r="G4" i="10"/>
  <c r="G3" i="10"/>
  <c r="H1" i="10"/>
  <c r="G6" i="10"/>
  <c r="A8" i="10"/>
  <c r="A9" i="10" s="1"/>
  <c r="A8" i="8"/>
  <c r="G5" i="8"/>
  <c r="G3" i="8"/>
  <c r="G6" i="8"/>
  <c r="G4" i="8"/>
  <c r="H1" i="8"/>
  <c r="A8" i="7"/>
  <c r="I7" i="7"/>
  <c r="I5" i="7"/>
  <c r="I3" i="7"/>
  <c r="I8" i="7"/>
  <c r="I6" i="7"/>
  <c r="I4" i="7"/>
  <c r="J1" i="7"/>
  <c r="D2" i="7" a="1"/>
  <c r="E5" i="7" s="1"/>
  <c r="H7" i="7"/>
  <c r="G5" i="6"/>
  <c r="G3" i="6"/>
  <c r="G6" i="6"/>
  <c r="G4" i="6"/>
  <c r="H1" i="6"/>
  <c r="D2" i="6" a="1"/>
  <c r="G7" i="6" s="1"/>
  <c r="A9" i="6"/>
  <c r="G9" i="6" s="1"/>
  <c r="D2" i="5"/>
  <c r="D8" i="5" s="1"/>
  <c r="E5" i="5"/>
  <c r="E6" i="5"/>
  <c r="F6" i="5"/>
  <c r="G8" i="5"/>
  <c r="G6" i="5"/>
  <c r="G4" i="5"/>
  <c r="H1" i="5"/>
  <c r="G7" i="5"/>
  <c r="G5" i="5"/>
  <c r="G3" i="5"/>
  <c r="A9" i="5"/>
  <c r="E8" i="5"/>
  <c r="F7" i="5"/>
  <c r="E7" i="5"/>
  <c r="A8" i="4"/>
  <c r="D7" i="4"/>
  <c r="E7" i="4"/>
  <c r="F7" i="4"/>
  <c r="F6" i="4"/>
  <c r="D5" i="4"/>
  <c r="D4" i="4"/>
  <c r="G3" i="4"/>
  <c r="G7" i="4"/>
  <c r="G8" i="4"/>
  <c r="G6" i="4"/>
  <c r="G4" i="4"/>
  <c r="H1" i="4"/>
  <c r="G5" i="4"/>
  <c r="E5" i="4"/>
  <c r="E6" i="4"/>
  <c r="G8" i="2"/>
  <c r="H6" i="2"/>
  <c r="H9" i="2"/>
  <c r="H5" i="2"/>
  <c r="H8" i="2"/>
  <c r="H4" i="2"/>
  <c r="I1" i="2"/>
  <c r="H7" i="2"/>
  <c r="H3" i="2"/>
  <c r="E7" i="2"/>
  <c r="G7" i="2"/>
  <c r="D2" i="2"/>
  <c r="E6" i="2"/>
  <c r="F7" i="2"/>
  <c r="E5" i="2"/>
  <c r="E8" i="2"/>
  <c r="A9" i="2"/>
  <c r="D8" i="2"/>
  <c r="F8" i="2"/>
  <c r="S3" i="1"/>
  <c r="S6" i="1" s="1"/>
  <c r="F7" i="1"/>
  <c r="F6" i="1"/>
  <c r="G7" i="1"/>
  <c r="G4" i="1"/>
  <c r="G6" i="1"/>
  <c r="G5" i="1"/>
  <c r="G3" i="1"/>
  <c r="E7" i="1"/>
  <c r="E6" i="1"/>
  <c r="H1" i="1"/>
  <c r="A8" i="1"/>
  <c r="G8" i="1" s="1"/>
  <c r="D2" i="1"/>
  <c r="D7" i="1" s="1"/>
  <c r="M9" i="16" l="1"/>
  <c r="M8" i="16"/>
  <c r="M10" i="16"/>
  <c r="M7" i="16"/>
  <c r="N1" i="16"/>
  <c r="M11" i="16"/>
  <c r="M3" i="16"/>
  <c r="M12" i="16"/>
  <c r="M4" i="16"/>
  <c r="M5" i="16"/>
  <c r="M6" i="16"/>
  <c r="I17" i="16"/>
  <c r="I16" i="16"/>
  <c r="AW17" i="14"/>
  <c r="J8" i="14"/>
  <c r="Y8" i="14" s="1"/>
  <c r="AN8" i="14" s="1"/>
  <c r="J6" i="14"/>
  <c r="Y6" i="14" s="1"/>
  <c r="AN6" i="14" s="1"/>
  <c r="J5" i="14"/>
  <c r="Y5" i="14" s="1"/>
  <c r="AN5" i="14" s="1"/>
  <c r="J4" i="14"/>
  <c r="Y4" i="14" s="1"/>
  <c r="AN4" i="14" s="1"/>
  <c r="J3" i="14"/>
  <c r="K1" i="14"/>
  <c r="J7" i="14"/>
  <c r="Y7" i="14" s="1"/>
  <c r="AN7" i="14" s="1"/>
  <c r="J9" i="14"/>
  <c r="Y9" i="14" s="1"/>
  <c r="AN9" i="14" s="1"/>
  <c r="Y1" i="14"/>
  <c r="AN1" i="14" s="1"/>
  <c r="S2" i="14"/>
  <c r="AH2" i="14" s="1"/>
  <c r="D5" i="14"/>
  <c r="S5" i="14" s="1"/>
  <c r="AH5" i="14" s="1"/>
  <c r="D7" i="14"/>
  <c r="S7" i="14" s="1"/>
  <c r="AH7" i="14" s="1"/>
  <c r="D4" i="14"/>
  <c r="S4" i="14" s="1"/>
  <c r="AH4" i="14" s="1"/>
  <c r="D6" i="14"/>
  <c r="S6" i="14" s="1"/>
  <c r="AH6" i="14" s="1"/>
  <c r="A10" i="14"/>
  <c r="J10" i="14" s="1"/>
  <c r="Y10" i="14" s="1"/>
  <c r="AN10" i="14" s="1"/>
  <c r="D9" i="14"/>
  <c r="S9" i="14" s="1"/>
  <c r="AH9" i="14" s="1"/>
  <c r="E9" i="14"/>
  <c r="T9" i="14" s="1"/>
  <c r="AI9" i="14" s="1"/>
  <c r="G9" i="14"/>
  <c r="V9" i="14" s="1"/>
  <c r="AK9" i="14" s="1"/>
  <c r="F9" i="14"/>
  <c r="U9" i="14" s="1"/>
  <c r="AJ9" i="14" s="1"/>
  <c r="H9" i="14"/>
  <c r="W9" i="14" s="1"/>
  <c r="AL9" i="14" s="1"/>
  <c r="AX17" i="14"/>
  <c r="AZ17" i="14"/>
  <c r="AY17" i="14"/>
  <c r="D8" i="13" a="1"/>
  <c r="D8" i="13" s="1"/>
  <c r="A9" i="13"/>
  <c r="J9" i="13" s="1" a="1"/>
  <c r="J9" i="13" s="1"/>
  <c r="E8" i="13" a="1"/>
  <c r="E8" i="13" s="1"/>
  <c r="G8" i="13" a="1"/>
  <c r="G8" i="13" s="1"/>
  <c r="F8" i="13" a="1"/>
  <c r="F8" i="13" s="1"/>
  <c r="H8" i="13" a="1"/>
  <c r="H8" i="13" s="1"/>
  <c r="J8" i="13" a="1"/>
  <c r="J8" i="13" s="1"/>
  <c r="J6" i="13" a="1"/>
  <c r="J6" i="13" s="1"/>
  <c r="J4" i="13" a="1"/>
  <c r="J4" i="13" s="1"/>
  <c r="J7" i="13" a="1"/>
  <c r="J7" i="13" s="1"/>
  <c r="J5" i="13" a="1"/>
  <c r="J5" i="13" s="1"/>
  <c r="K1" i="13"/>
  <c r="H7" i="10"/>
  <c r="H6" i="10"/>
  <c r="H5" i="10"/>
  <c r="H4" i="10"/>
  <c r="H3" i="10"/>
  <c r="I1" i="10"/>
  <c r="H3" i="8"/>
  <c r="H5" i="8"/>
  <c r="I1" i="8"/>
  <c r="H6" i="8"/>
  <c r="H4" i="8"/>
  <c r="H7" i="8"/>
  <c r="A9" i="8"/>
  <c r="G7" i="7"/>
  <c r="D2" i="7"/>
  <c r="F6" i="7"/>
  <c r="E6" i="7"/>
  <c r="E7" i="7"/>
  <c r="F7" i="7"/>
  <c r="A9" i="7"/>
  <c r="F8" i="7"/>
  <c r="E8" i="7"/>
  <c r="D8" i="7"/>
  <c r="G8" i="7"/>
  <c r="H8" i="7"/>
  <c r="J3" i="7"/>
  <c r="J9" i="7"/>
  <c r="J5" i="7"/>
  <c r="J8" i="7"/>
  <c r="J6" i="7"/>
  <c r="J4" i="7"/>
  <c r="K1" i="7"/>
  <c r="J7" i="7"/>
  <c r="D2" i="6"/>
  <c r="F7" i="6"/>
  <c r="E7" i="6"/>
  <c r="F8" i="6"/>
  <c r="H9" i="6"/>
  <c r="H7" i="6"/>
  <c r="H5" i="6"/>
  <c r="H8" i="6"/>
  <c r="H6" i="6"/>
  <c r="H4" i="6"/>
  <c r="I1" i="6"/>
  <c r="H3" i="6"/>
  <c r="F6" i="6"/>
  <c r="E6" i="6"/>
  <c r="E8" i="6"/>
  <c r="G8" i="6"/>
  <c r="A10" i="6"/>
  <c r="E9" i="6"/>
  <c r="F9" i="6"/>
  <c r="E5" i="6"/>
  <c r="H6" i="5"/>
  <c r="H9" i="5"/>
  <c r="H7" i="5"/>
  <c r="H5" i="5"/>
  <c r="H3" i="5"/>
  <c r="I1" i="5"/>
  <c r="H8" i="5"/>
  <c r="H4" i="5"/>
  <c r="D6" i="5"/>
  <c r="D7" i="5"/>
  <c r="D5" i="5"/>
  <c r="D4" i="5"/>
  <c r="A10" i="5"/>
  <c r="D9" i="5"/>
  <c r="E9" i="5"/>
  <c r="F9" i="5"/>
  <c r="G9" i="5"/>
  <c r="H9" i="4"/>
  <c r="H7" i="4"/>
  <c r="H5" i="4"/>
  <c r="H8" i="4"/>
  <c r="H6" i="4"/>
  <c r="H4" i="4"/>
  <c r="I1" i="4"/>
  <c r="H3" i="4"/>
  <c r="D8" i="4"/>
  <c r="A9" i="4"/>
  <c r="E8" i="4"/>
  <c r="F8" i="4"/>
  <c r="A10" i="2"/>
  <c r="D9" i="2"/>
  <c r="E9" i="2"/>
  <c r="F9" i="2"/>
  <c r="G9" i="2"/>
  <c r="D5" i="2"/>
  <c r="D4" i="2"/>
  <c r="D6" i="2"/>
  <c r="D7" i="2"/>
  <c r="I9" i="2"/>
  <c r="I10" i="2"/>
  <c r="I8" i="2"/>
  <c r="I4" i="2"/>
  <c r="J1" i="2"/>
  <c r="I6" i="2"/>
  <c r="I7" i="2"/>
  <c r="I3" i="2"/>
  <c r="I5" i="2"/>
  <c r="D5" i="1"/>
  <c r="D6" i="1"/>
  <c r="D4" i="1"/>
  <c r="D8" i="1"/>
  <c r="E8" i="1"/>
  <c r="F8" i="1"/>
  <c r="H5" i="1"/>
  <c r="H7" i="1"/>
  <c r="H3" i="1"/>
  <c r="H4" i="1"/>
  <c r="H6" i="1"/>
  <c r="H8" i="1"/>
  <c r="I1" i="1"/>
  <c r="A9" i="1"/>
  <c r="H9" i="1" s="1"/>
  <c r="N10" i="16" l="1"/>
  <c r="N11" i="16"/>
  <c r="N3" i="16"/>
  <c r="N9" i="16"/>
  <c r="N12" i="16"/>
  <c r="N4" i="16"/>
  <c r="N5" i="16"/>
  <c r="N8" i="16"/>
  <c r="N6" i="16"/>
  <c r="N7" i="16"/>
  <c r="AV18" i="14"/>
  <c r="AI19" i="14" s="1"/>
  <c r="K7" i="14"/>
  <c r="Z7" i="14" s="1"/>
  <c r="AO7" i="14" s="1"/>
  <c r="K4" i="14"/>
  <c r="Z4" i="14" s="1"/>
  <c r="AO4" i="14" s="1"/>
  <c r="K11" i="14"/>
  <c r="Z11" i="14" s="1"/>
  <c r="AO11" i="14" s="1"/>
  <c r="K5" i="14"/>
  <c r="Z5" i="14" s="1"/>
  <c r="AO5" i="14" s="1"/>
  <c r="K3" i="14"/>
  <c r="Z3" i="14" s="1"/>
  <c r="AO3" i="14" s="1"/>
  <c r="L1" i="14"/>
  <c r="K8" i="14"/>
  <c r="Z8" i="14" s="1"/>
  <c r="AO8" i="14" s="1"/>
  <c r="K9" i="14"/>
  <c r="Z9" i="14" s="1"/>
  <c r="AO9" i="14" s="1"/>
  <c r="Z1" i="14"/>
  <c r="AO1" i="14" s="1"/>
  <c r="K10" i="14"/>
  <c r="Z10" i="14" s="1"/>
  <c r="AO10" i="14" s="1"/>
  <c r="K6" i="14"/>
  <c r="Z6" i="14" s="1"/>
  <c r="AO6" i="14" s="1"/>
  <c r="Y3" i="14"/>
  <c r="AN3" i="14" s="1"/>
  <c r="D10" i="14"/>
  <c r="S10" i="14" s="1"/>
  <c r="AH10" i="14" s="1"/>
  <c r="A11" i="14"/>
  <c r="F10" i="14"/>
  <c r="U10" i="14" s="1"/>
  <c r="AJ10" i="14" s="1"/>
  <c r="G10" i="14"/>
  <c r="V10" i="14" s="1"/>
  <c r="AK10" i="14" s="1"/>
  <c r="E10" i="14"/>
  <c r="T10" i="14" s="1"/>
  <c r="AI10" i="14" s="1"/>
  <c r="H10" i="14"/>
  <c r="W10" i="14" s="1"/>
  <c r="AL10" i="14" s="1"/>
  <c r="I10" i="14"/>
  <c r="X10" i="14" s="1"/>
  <c r="AM10" i="14" s="1"/>
  <c r="K8" i="13" a="1"/>
  <c r="K8" i="13" s="1"/>
  <c r="K4" i="13" a="1"/>
  <c r="K4" i="13" s="1"/>
  <c r="K9" i="13" a="1"/>
  <c r="K9" i="13" s="1"/>
  <c r="K5" i="13" a="1"/>
  <c r="K5" i="13" s="1"/>
  <c r="K7" i="13" a="1"/>
  <c r="K7" i="13" s="1"/>
  <c r="L1" i="13"/>
  <c r="K6" i="13" a="1"/>
  <c r="K6" i="13" s="1"/>
  <c r="A10" i="13"/>
  <c r="F9" i="13" a="1"/>
  <c r="F9" i="13" s="1"/>
  <c r="D9" i="13" a="1"/>
  <c r="D9" i="13" s="1"/>
  <c r="G9" i="13" a="1"/>
  <c r="G9" i="13" s="1"/>
  <c r="E9" i="13" a="1"/>
  <c r="E9" i="13" s="1"/>
  <c r="H9" i="13" a="1"/>
  <c r="H9" i="13" s="1"/>
  <c r="I9" i="13" a="1"/>
  <c r="I9" i="13" s="1"/>
  <c r="I7" i="10"/>
  <c r="I8" i="10"/>
  <c r="I6" i="10"/>
  <c r="I5" i="10"/>
  <c r="I3" i="10"/>
  <c r="I4" i="10"/>
  <c r="J1" i="10"/>
  <c r="I7" i="8"/>
  <c r="I5" i="8"/>
  <c r="I3" i="8"/>
  <c r="I8" i="8"/>
  <c r="I6" i="8"/>
  <c r="I4" i="8"/>
  <c r="J1" i="8"/>
  <c r="A10" i="8"/>
  <c r="D9" i="7"/>
  <c r="A10" i="7"/>
  <c r="F9" i="7"/>
  <c r="E9" i="7"/>
  <c r="G9" i="7"/>
  <c r="H9" i="7"/>
  <c r="I9" i="7"/>
  <c r="K9" i="7"/>
  <c r="K7" i="7"/>
  <c r="K5" i="7"/>
  <c r="K3" i="7"/>
  <c r="K10" i="7"/>
  <c r="K8" i="7"/>
  <c r="K6" i="7"/>
  <c r="K4" i="7"/>
  <c r="L1" i="7"/>
  <c r="D6" i="7"/>
  <c r="D4" i="7"/>
  <c r="D7" i="7"/>
  <c r="D5" i="7"/>
  <c r="I9" i="6"/>
  <c r="I7" i="6"/>
  <c r="I5" i="6"/>
  <c r="I3" i="6"/>
  <c r="I10" i="6"/>
  <c r="I8" i="6"/>
  <c r="I6" i="6"/>
  <c r="I4" i="6"/>
  <c r="J1" i="6"/>
  <c r="D7" i="6"/>
  <c r="D5" i="6"/>
  <c r="D8" i="6"/>
  <c r="D6" i="6"/>
  <c r="D4" i="6"/>
  <c r="D9" i="6"/>
  <c r="D10" i="6"/>
  <c r="A11" i="6"/>
  <c r="I11" i="6" s="1"/>
  <c r="E10" i="6"/>
  <c r="F10" i="6"/>
  <c r="G10" i="6"/>
  <c r="H10" i="6"/>
  <c r="I11" i="5"/>
  <c r="I9" i="5"/>
  <c r="I7" i="5"/>
  <c r="I5" i="5"/>
  <c r="I3" i="5"/>
  <c r="I10" i="5"/>
  <c r="I8" i="5"/>
  <c r="I6" i="5"/>
  <c r="I4" i="5"/>
  <c r="J1" i="5"/>
  <c r="A11" i="5"/>
  <c r="D10" i="5"/>
  <c r="E10" i="5"/>
  <c r="F10" i="5"/>
  <c r="G10" i="5"/>
  <c r="H10" i="5"/>
  <c r="I8" i="4"/>
  <c r="I6" i="4"/>
  <c r="I4" i="4"/>
  <c r="J1" i="4"/>
  <c r="I9" i="4"/>
  <c r="I7" i="4"/>
  <c r="I5" i="4"/>
  <c r="I3" i="4"/>
  <c r="A10" i="4"/>
  <c r="I10" i="4" s="1"/>
  <c r="D9" i="4"/>
  <c r="E9" i="4"/>
  <c r="F9" i="4"/>
  <c r="G9" i="4"/>
  <c r="J9" i="2"/>
  <c r="J5" i="2"/>
  <c r="J10" i="2"/>
  <c r="J8" i="2"/>
  <c r="J4" i="2"/>
  <c r="K1" i="2"/>
  <c r="J7" i="2"/>
  <c r="J3" i="2"/>
  <c r="J6" i="2"/>
  <c r="A11" i="2"/>
  <c r="J11" i="2" s="1"/>
  <c r="D10" i="2"/>
  <c r="F10" i="2"/>
  <c r="E10" i="2"/>
  <c r="G10" i="2"/>
  <c r="H10" i="2"/>
  <c r="I3" i="1"/>
  <c r="I5" i="1"/>
  <c r="I7" i="1"/>
  <c r="I9" i="1"/>
  <c r="I4" i="1"/>
  <c r="I6" i="1"/>
  <c r="I8" i="1"/>
  <c r="D9" i="1"/>
  <c r="E9" i="1"/>
  <c r="F9" i="1"/>
  <c r="G9" i="1"/>
  <c r="A10" i="1"/>
  <c r="I10" i="1" s="1"/>
  <c r="J1" i="1"/>
  <c r="I15" i="16" l="1"/>
  <c r="L6" i="14"/>
  <c r="AA6" i="14" s="1"/>
  <c r="AP6" i="14" s="1"/>
  <c r="L11" i="14"/>
  <c r="AA11" i="14" s="1"/>
  <c r="AP11" i="14" s="1"/>
  <c r="L10" i="14"/>
  <c r="AA10" i="14" s="1"/>
  <c r="AP10" i="14" s="1"/>
  <c r="L3" i="14"/>
  <c r="M1" i="14"/>
  <c r="L8" i="14"/>
  <c r="AA8" i="14" s="1"/>
  <c r="AP8" i="14" s="1"/>
  <c r="L7" i="14"/>
  <c r="AA7" i="14" s="1"/>
  <c r="AP7" i="14" s="1"/>
  <c r="L9" i="14"/>
  <c r="AA9" i="14" s="1"/>
  <c r="AP9" i="14" s="1"/>
  <c r="AA1" i="14"/>
  <c r="AP1" i="14" s="1"/>
  <c r="L4" i="14"/>
  <c r="AA4" i="14" s="1"/>
  <c r="AP4" i="14" s="1"/>
  <c r="L5" i="14"/>
  <c r="AA5" i="14" s="1"/>
  <c r="AP5" i="14" s="1"/>
  <c r="D11" i="14"/>
  <c r="S11" i="14" s="1"/>
  <c r="AH11" i="14" s="1"/>
  <c r="A12" i="14"/>
  <c r="L12" i="14" s="1"/>
  <c r="AA12" i="14" s="1"/>
  <c r="AP12" i="14" s="1"/>
  <c r="G11" i="14"/>
  <c r="V11" i="14" s="1"/>
  <c r="AK11" i="14" s="1"/>
  <c r="E11" i="14"/>
  <c r="T11" i="14" s="1"/>
  <c r="AI11" i="14" s="1"/>
  <c r="F11" i="14"/>
  <c r="U11" i="14" s="1"/>
  <c r="AJ11" i="14" s="1"/>
  <c r="H11" i="14"/>
  <c r="W11" i="14" s="1"/>
  <c r="AL11" i="14" s="1"/>
  <c r="I11" i="14"/>
  <c r="X11" i="14" s="1"/>
  <c r="AM11" i="14" s="1"/>
  <c r="J11" i="14"/>
  <c r="Y11" i="14" s="1"/>
  <c r="AN11" i="14" s="1"/>
  <c r="A11" i="13"/>
  <c r="D10" i="13" a="1"/>
  <c r="D10" i="13" s="1"/>
  <c r="F10" i="13" a="1"/>
  <c r="F10" i="13" s="1"/>
  <c r="E10" i="13" a="1"/>
  <c r="E10" i="13" s="1"/>
  <c r="G10" i="13" a="1"/>
  <c r="G10" i="13" s="1"/>
  <c r="H10" i="13" a="1"/>
  <c r="H10" i="13" s="1"/>
  <c r="I10" i="13" a="1"/>
  <c r="I10" i="13" s="1"/>
  <c r="J10" i="13" a="1"/>
  <c r="J10" i="13" s="1"/>
  <c r="K10" i="13" a="1"/>
  <c r="K10" i="13" s="1"/>
  <c r="L6" i="13" a="1"/>
  <c r="L6" i="13" s="1"/>
  <c r="L4" i="13" a="1"/>
  <c r="L4" i="13" s="1"/>
  <c r="L9" i="13" a="1"/>
  <c r="L9" i="13" s="1"/>
  <c r="L5" i="13" a="1"/>
  <c r="L5" i="13" s="1"/>
  <c r="L11" i="13" a="1"/>
  <c r="L11" i="13" s="1"/>
  <c r="L7" i="13" a="1"/>
  <c r="L7" i="13" s="1"/>
  <c r="L10" i="13" a="1"/>
  <c r="L10" i="13" s="1"/>
  <c r="M1" i="13"/>
  <c r="L8" i="13" a="1"/>
  <c r="L8" i="13" s="1"/>
  <c r="J8" i="10"/>
  <c r="J6" i="10"/>
  <c r="J7" i="10"/>
  <c r="J5" i="10"/>
  <c r="J3" i="10"/>
  <c r="K1" i="10"/>
  <c r="J4" i="10"/>
  <c r="A11" i="8"/>
  <c r="J8" i="8"/>
  <c r="J6" i="8"/>
  <c r="J4" i="8"/>
  <c r="K1" i="8"/>
  <c r="J9" i="8"/>
  <c r="J7" i="8"/>
  <c r="J5" i="8"/>
  <c r="J3" i="8"/>
  <c r="L9" i="7"/>
  <c r="L7" i="7"/>
  <c r="L5" i="7"/>
  <c r="L3" i="7"/>
  <c r="L10" i="7"/>
  <c r="L8" i="7"/>
  <c r="L6" i="7"/>
  <c r="L4" i="7"/>
  <c r="M1" i="7"/>
  <c r="A11" i="7"/>
  <c r="F10" i="7"/>
  <c r="E10" i="7"/>
  <c r="D10" i="7"/>
  <c r="G10" i="7"/>
  <c r="H10" i="7"/>
  <c r="I10" i="7"/>
  <c r="J10" i="7"/>
  <c r="J12" i="6"/>
  <c r="J10" i="6"/>
  <c r="J8" i="6"/>
  <c r="J6" i="6"/>
  <c r="J4" i="6"/>
  <c r="K1" i="6"/>
  <c r="J11" i="6"/>
  <c r="J9" i="6"/>
  <c r="J7" i="6"/>
  <c r="J5" i="6"/>
  <c r="J3" i="6"/>
  <c r="A12" i="6"/>
  <c r="D11" i="6"/>
  <c r="E11" i="6"/>
  <c r="F11" i="6"/>
  <c r="G11" i="6"/>
  <c r="H11" i="6"/>
  <c r="A12" i="5"/>
  <c r="J12" i="5" s="1"/>
  <c r="D11" i="5"/>
  <c r="E11" i="5"/>
  <c r="F11" i="5"/>
  <c r="G11" i="5"/>
  <c r="H11" i="5"/>
  <c r="J11" i="5"/>
  <c r="J9" i="5"/>
  <c r="J7" i="5"/>
  <c r="J5" i="5"/>
  <c r="J3" i="5"/>
  <c r="J10" i="5"/>
  <c r="J8" i="5"/>
  <c r="J6" i="5"/>
  <c r="J4" i="5"/>
  <c r="K1" i="5"/>
  <c r="D10" i="4"/>
  <c r="A11" i="4"/>
  <c r="J11" i="4" s="1"/>
  <c r="E10" i="4"/>
  <c r="F10" i="4"/>
  <c r="G10" i="4"/>
  <c r="H10" i="4"/>
  <c r="J10" i="4"/>
  <c r="J8" i="4"/>
  <c r="J6" i="4"/>
  <c r="J4" i="4"/>
  <c r="K1" i="4"/>
  <c r="J9" i="4"/>
  <c r="J7" i="4"/>
  <c r="J5" i="4"/>
  <c r="J3" i="4"/>
  <c r="K10" i="2"/>
  <c r="K8" i="2"/>
  <c r="K4" i="2"/>
  <c r="L1" i="2"/>
  <c r="K7" i="2"/>
  <c r="K3" i="2"/>
  <c r="K9" i="2"/>
  <c r="K12" i="2"/>
  <c r="K6" i="2"/>
  <c r="K11" i="2"/>
  <c r="K5" i="2"/>
  <c r="A12" i="2"/>
  <c r="D11" i="2"/>
  <c r="E11" i="2"/>
  <c r="F11" i="2"/>
  <c r="G11" i="2"/>
  <c r="H11" i="2"/>
  <c r="I11" i="2"/>
  <c r="J3" i="1"/>
  <c r="J5" i="1"/>
  <c r="J7" i="1"/>
  <c r="J9" i="1"/>
  <c r="J4" i="1"/>
  <c r="J6" i="1"/>
  <c r="J8" i="1"/>
  <c r="J10" i="1"/>
  <c r="A11" i="1"/>
  <c r="J11" i="1" s="1"/>
  <c r="D10" i="1"/>
  <c r="E10" i="1"/>
  <c r="F10" i="1"/>
  <c r="G10" i="1"/>
  <c r="H10" i="1"/>
  <c r="K1" i="1"/>
  <c r="D12" i="14" l="1"/>
  <c r="S12" i="14" s="1"/>
  <c r="AH12" i="14" s="1"/>
  <c r="A13" i="14"/>
  <c r="E12" i="14"/>
  <c r="T12" i="14" s="1"/>
  <c r="AI12" i="14" s="1"/>
  <c r="F12" i="14"/>
  <c r="U12" i="14" s="1"/>
  <c r="AJ12" i="14" s="1"/>
  <c r="G12" i="14"/>
  <c r="V12" i="14" s="1"/>
  <c r="AK12" i="14" s="1"/>
  <c r="H12" i="14"/>
  <c r="W12" i="14" s="1"/>
  <c r="AL12" i="14" s="1"/>
  <c r="I12" i="14"/>
  <c r="X12" i="14" s="1"/>
  <c r="AM12" i="14" s="1"/>
  <c r="J12" i="14"/>
  <c r="Y12" i="14" s="1"/>
  <c r="AN12" i="14" s="1"/>
  <c r="K12" i="14"/>
  <c r="Z12" i="14" s="1"/>
  <c r="AO12" i="14" s="1"/>
  <c r="AA3" i="14"/>
  <c r="AP3" i="14" s="1"/>
  <c r="M13" i="14"/>
  <c r="AB13" i="14" s="1"/>
  <c r="AQ13" i="14" s="1"/>
  <c r="M5" i="14"/>
  <c r="AB5" i="14" s="1"/>
  <c r="AQ5" i="14" s="1"/>
  <c r="M12" i="14"/>
  <c r="AB12" i="14" s="1"/>
  <c r="AQ12" i="14" s="1"/>
  <c r="M11" i="14"/>
  <c r="AB11" i="14" s="1"/>
  <c r="AQ11" i="14" s="1"/>
  <c r="M10" i="14"/>
  <c r="AB10" i="14" s="1"/>
  <c r="AQ10" i="14" s="1"/>
  <c r="M9" i="14"/>
  <c r="AB9" i="14" s="1"/>
  <c r="AQ9" i="14" s="1"/>
  <c r="M3" i="14"/>
  <c r="AB3" i="14" s="1"/>
  <c r="AQ3" i="14" s="1"/>
  <c r="N1" i="14"/>
  <c r="M4" i="14"/>
  <c r="AB4" i="14" s="1"/>
  <c r="AQ4" i="14" s="1"/>
  <c r="M8" i="14"/>
  <c r="AB8" i="14" s="1"/>
  <c r="AQ8" i="14" s="1"/>
  <c r="M7" i="14"/>
  <c r="AB7" i="14" s="1"/>
  <c r="AQ7" i="14" s="1"/>
  <c r="M6" i="14"/>
  <c r="AB6" i="14" s="1"/>
  <c r="AQ6" i="14" s="1"/>
  <c r="AB1" i="14"/>
  <c r="AQ1" i="14" s="1"/>
  <c r="M11" i="13" a="1"/>
  <c r="M11" i="13" s="1"/>
  <c r="M8" i="13" a="1"/>
  <c r="M8" i="13" s="1"/>
  <c r="M10" i="13" a="1"/>
  <c r="M10" i="13" s="1"/>
  <c r="M7" i="13" a="1"/>
  <c r="M7" i="13" s="1"/>
  <c r="M6" i="13" a="1"/>
  <c r="M6" i="13" s="1"/>
  <c r="N1" i="13"/>
  <c r="M5" i="13" a="1"/>
  <c r="M5" i="13" s="1"/>
  <c r="M12" i="13" a="1"/>
  <c r="M12" i="13" s="1"/>
  <c r="M4" i="13" a="1"/>
  <c r="M4" i="13" s="1"/>
  <c r="M9" i="13" a="1"/>
  <c r="M9" i="13" s="1"/>
  <c r="A12" i="13"/>
  <c r="F11" i="13" a="1"/>
  <c r="F11" i="13" s="1"/>
  <c r="D11" i="13" a="1"/>
  <c r="D11" i="13" s="1"/>
  <c r="E11" i="13" a="1"/>
  <c r="E11" i="13" s="1"/>
  <c r="G11" i="13" a="1"/>
  <c r="G11" i="13" s="1"/>
  <c r="H11" i="13" a="1"/>
  <c r="H11" i="13" s="1"/>
  <c r="I11" i="13" a="1"/>
  <c r="I11" i="13" s="1"/>
  <c r="J11" i="13" a="1"/>
  <c r="J11" i="13" s="1"/>
  <c r="K11" i="13" a="1"/>
  <c r="K11" i="13" s="1"/>
  <c r="K6" i="10"/>
  <c r="K8" i="10"/>
  <c r="K7" i="10"/>
  <c r="K5" i="10"/>
  <c r="K4" i="10"/>
  <c r="K3" i="10"/>
  <c r="L1" i="10"/>
  <c r="K10" i="8"/>
  <c r="K8" i="8"/>
  <c r="K6" i="8"/>
  <c r="K4" i="8"/>
  <c r="L1" i="8"/>
  <c r="K9" i="8"/>
  <c r="K7" i="8"/>
  <c r="K5" i="8"/>
  <c r="K3" i="8"/>
  <c r="A12" i="8"/>
  <c r="D11" i="7"/>
  <c r="A12" i="7"/>
  <c r="F11" i="7"/>
  <c r="E11" i="7"/>
  <c r="G11" i="7"/>
  <c r="H11" i="7"/>
  <c r="I11" i="7"/>
  <c r="J11" i="7"/>
  <c r="K11" i="7"/>
  <c r="M12" i="7"/>
  <c r="M10" i="7"/>
  <c r="M8" i="7"/>
  <c r="M6" i="7"/>
  <c r="M4" i="7"/>
  <c r="M11" i="7"/>
  <c r="M9" i="7"/>
  <c r="M7" i="7"/>
  <c r="M5" i="7"/>
  <c r="M3" i="7"/>
  <c r="L11" i="7"/>
  <c r="K12" i="6"/>
  <c r="K10" i="6"/>
  <c r="K8" i="6"/>
  <c r="K6" i="6"/>
  <c r="K4" i="6"/>
  <c r="L1" i="6"/>
  <c r="K11" i="6"/>
  <c r="K9" i="6"/>
  <c r="K7" i="6"/>
  <c r="K5" i="6"/>
  <c r="K3" i="6"/>
  <c r="D12" i="6"/>
  <c r="H14" i="6"/>
  <c r="E12" i="6"/>
  <c r="F12" i="6"/>
  <c r="G12" i="6"/>
  <c r="H12" i="6"/>
  <c r="I12" i="6"/>
  <c r="K11" i="5"/>
  <c r="K9" i="5"/>
  <c r="K7" i="5"/>
  <c r="K5" i="5"/>
  <c r="K3" i="5"/>
  <c r="K12" i="5"/>
  <c r="K10" i="5"/>
  <c r="K8" i="5"/>
  <c r="K6" i="5"/>
  <c r="K4" i="5"/>
  <c r="L1" i="5"/>
  <c r="D12" i="5"/>
  <c r="H14" i="5"/>
  <c r="E12" i="5"/>
  <c r="F12" i="5"/>
  <c r="G12" i="5"/>
  <c r="H12" i="5"/>
  <c r="I12" i="5"/>
  <c r="K6" i="4"/>
  <c r="K4" i="4"/>
  <c r="K11" i="4"/>
  <c r="K9" i="4"/>
  <c r="K7" i="4"/>
  <c r="K5" i="4"/>
  <c r="K3" i="4"/>
  <c r="K10" i="4"/>
  <c r="K8" i="4"/>
  <c r="L1" i="4"/>
  <c r="A12" i="4"/>
  <c r="D11" i="4"/>
  <c r="E11" i="4"/>
  <c r="F11" i="4"/>
  <c r="G11" i="4"/>
  <c r="H11" i="4"/>
  <c r="I11" i="4"/>
  <c r="F12" i="2"/>
  <c r="A13" i="2"/>
  <c r="D12" i="2"/>
  <c r="E12" i="2"/>
  <c r="G12" i="2"/>
  <c r="H12" i="2"/>
  <c r="I12" i="2"/>
  <c r="J12" i="2"/>
  <c r="L10" i="2"/>
  <c r="L8" i="2"/>
  <c r="L4" i="2"/>
  <c r="M1" i="2"/>
  <c r="L7" i="2"/>
  <c r="L3" i="2"/>
  <c r="L12" i="2"/>
  <c r="L6" i="2"/>
  <c r="L11" i="2"/>
  <c r="L9" i="2"/>
  <c r="L5" i="2"/>
  <c r="A12" i="1"/>
  <c r="D11" i="1"/>
  <c r="E11" i="1"/>
  <c r="F11" i="1"/>
  <c r="G11" i="1"/>
  <c r="H11" i="1"/>
  <c r="I11" i="1"/>
  <c r="K12" i="1"/>
  <c r="K10" i="1"/>
  <c r="K3" i="1"/>
  <c r="K6" i="1"/>
  <c r="K5" i="1"/>
  <c r="K7" i="1"/>
  <c r="K9" i="1"/>
  <c r="K11" i="1"/>
  <c r="K8" i="1"/>
  <c r="K4" i="1"/>
  <c r="L1" i="1"/>
  <c r="N12" i="14" l="1"/>
  <c r="AC12" i="14" s="1"/>
  <c r="AR12" i="14" s="1"/>
  <c r="N4" i="14"/>
  <c r="AC4" i="14" s="1"/>
  <c r="AR4" i="14" s="1"/>
  <c r="N11" i="14"/>
  <c r="AC11" i="14" s="1"/>
  <c r="AR11" i="14" s="1"/>
  <c r="N10" i="14"/>
  <c r="AC10" i="14" s="1"/>
  <c r="AR10" i="14" s="1"/>
  <c r="N9" i="14"/>
  <c r="AC9" i="14" s="1"/>
  <c r="AR9" i="14" s="1"/>
  <c r="N8" i="14"/>
  <c r="AC8" i="14" s="1"/>
  <c r="AR8" i="14" s="1"/>
  <c r="N14" i="14"/>
  <c r="AC14" i="14" s="1"/>
  <c r="AR14" i="14" s="1"/>
  <c r="N7" i="14"/>
  <c r="AC7" i="14" s="1"/>
  <c r="AR7" i="14" s="1"/>
  <c r="N6" i="14"/>
  <c r="AC6" i="14" s="1"/>
  <c r="AR6" i="14" s="1"/>
  <c r="AC1" i="14"/>
  <c r="AR1" i="14" s="1"/>
  <c r="N5" i="14"/>
  <c r="AC5" i="14" s="1"/>
  <c r="AR5" i="14" s="1"/>
  <c r="N13" i="14"/>
  <c r="AC13" i="14" s="1"/>
  <c r="AR13" i="14" s="1"/>
  <c r="N3" i="14"/>
  <c r="AC3" i="14" s="1"/>
  <c r="AR3" i="14" s="1"/>
  <c r="O1" i="14"/>
  <c r="D13" i="14"/>
  <c r="S13" i="14" s="1"/>
  <c r="AH13" i="14" s="1"/>
  <c r="A14" i="14"/>
  <c r="E13" i="14"/>
  <c r="T13" i="14" s="1"/>
  <c r="AI13" i="14" s="1"/>
  <c r="F13" i="14"/>
  <c r="U13" i="14" s="1"/>
  <c r="AJ13" i="14" s="1"/>
  <c r="G13" i="14"/>
  <c r="V13" i="14" s="1"/>
  <c r="AK13" i="14" s="1"/>
  <c r="H13" i="14"/>
  <c r="W13" i="14" s="1"/>
  <c r="AL13" i="14" s="1"/>
  <c r="I13" i="14"/>
  <c r="X13" i="14" s="1"/>
  <c r="AM13" i="14" s="1"/>
  <c r="J13" i="14"/>
  <c r="Y13" i="14" s="1"/>
  <c r="AN13" i="14" s="1"/>
  <c r="K13" i="14"/>
  <c r="Z13" i="14" s="1"/>
  <c r="AO13" i="14" s="1"/>
  <c r="L13" i="14"/>
  <c r="AA13" i="14" s="1"/>
  <c r="AP13" i="14" s="1"/>
  <c r="N13" i="13" a="1"/>
  <c r="N13" i="13" s="1"/>
  <c r="N8" i="13" a="1"/>
  <c r="N8" i="13" s="1"/>
  <c r="N10" i="13" a="1"/>
  <c r="N10" i="13" s="1"/>
  <c r="N11" i="13" a="1"/>
  <c r="N11" i="13" s="1"/>
  <c r="N7" i="13" a="1"/>
  <c r="N7" i="13" s="1"/>
  <c r="N6" i="13" a="1"/>
  <c r="N6" i="13" s="1"/>
  <c r="O1" i="13"/>
  <c r="N4" i="13" a="1"/>
  <c r="N4" i="13" s="1"/>
  <c r="N12" i="13" a="1"/>
  <c r="N12" i="13" s="1"/>
  <c r="N5" i="13" a="1"/>
  <c r="N5" i="13" s="1"/>
  <c r="N9" i="13" a="1"/>
  <c r="N9" i="13" s="1"/>
  <c r="D12" i="13" a="1"/>
  <c r="D12" i="13" s="1"/>
  <c r="A13" i="13"/>
  <c r="E12" i="13" a="1"/>
  <c r="E12" i="13" s="1"/>
  <c r="G12" i="13" a="1"/>
  <c r="G12" i="13" s="1"/>
  <c r="F12" i="13" a="1"/>
  <c r="F12" i="13" s="1"/>
  <c r="H12" i="13" a="1"/>
  <c r="H12" i="13" s="1"/>
  <c r="I12" i="13" a="1"/>
  <c r="I12" i="13" s="1"/>
  <c r="J12" i="13" a="1"/>
  <c r="J12" i="13" s="1"/>
  <c r="K12" i="13" a="1"/>
  <c r="K12" i="13" s="1"/>
  <c r="L12" i="13" a="1"/>
  <c r="L12" i="13" s="1"/>
  <c r="L7" i="10"/>
  <c r="L5" i="10"/>
  <c r="L4" i="10"/>
  <c r="L3" i="10"/>
  <c r="M1" i="10"/>
  <c r="L8" i="10"/>
  <c r="L6" i="10"/>
  <c r="L8" i="8"/>
  <c r="L10" i="8"/>
  <c r="L11" i="8"/>
  <c r="L9" i="8"/>
  <c r="L7" i="8"/>
  <c r="L5" i="8"/>
  <c r="L3" i="8"/>
  <c r="L6" i="8"/>
  <c r="M1" i="8"/>
  <c r="L4" i="8"/>
  <c r="C16" i="8" a="1"/>
  <c r="C16" i="8" s="1"/>
  <c r="C18" i="8"/>
  <c r="F12" i="7"/>
  <c r="E12" i="7"/>
  <c r="D12" i="7"/>
  <c r="H14" i="7"/>
  <c r="G12" i="7"/>
  <c r="H12" i="7"/>
  <c r="I12" i="7"/>
  <c r="J12" i="7"/>
  <c r="K12" i="7"/>
  <c r="L12" i="7"/>
  <c r="L12" i="6"/>
  <c r="L10" i="6"/>
  <c r="L8" i="6"/>
  <c r="L6" i="6"/>
  <c r="L4" i="6"/>
  <c r="M1" i="6"/>
  <c r="L11" i="6"/>
  <c r="L9" i="6"/>
  <c r="L7" i="6"/>
  <c r="L5" i="6"/>
  <c r="L3" i="6"/>
  <c r="H16" i="6"/>
  <c r="H17" i="6"/>
  <c r="H16" i="5"/>
  <c r="H17" i="5"/>
  <c r="L7" i="5"/>
  <c r="L12" i="5"/>
  <c r="L10" i="5"/>
  <c r="L8" i="5"/>
  <c r="L6" i="5"/>
  <c r="L4" i="5"/>
  <c r="M1" i="5"/>
  <c r="L5" i="5"/>
  <c r="L3" i="5"/>
  <c r="L11" i="5"/>
  <c r="L9" i="5"/>
  <c r="H14" i="4"/>
  <c r="D12" i="4"/>
  <c r="E12" i="4"/>
  <c r="F12" i="4"/>
  <c r="G12" i="4"/>
  <c r="H12" i="4"/>
  <c r="I12" i="4"/>
  <c r="J12" i="4"/>
  <c r="L12" i="4"/>
  <c r="L10" i="4"/>
  <c r="L6" i="4"/>
  <c r="L8" i="4"/>
  <c r="L11" i="4"/>
  <c r="L9" i="4"/>
  <c r="L7" i="4"/>
  <c r="L5" i="4"/>
  <c r="L3" i="4"/>
  <c r="M1" i="4"/>
  <c r="L4" i="4"/>
  <c r="K12" i="4"/>
  <c r="M13" i="2"/>
  <c r="M7" i="2"/>
  <c r="M12" i="2"/>
  <c r="M10" i="2"/>
  <c r="M4" i="2"/>
  <c r="M3" i="2"/>
  <c r="M6" i="2"/>
  <c r="M11" i="2"/>
  <c r="M9" i="2"/>
  <c r="M5" i="2"/>
  <c r="M8" i="2"/>
  <c r="N1" i="2"/>
  <c r="D13" i="2"/>
  <c r="A14" i="2"/>
  <c r="E13" i="2"/>
  <c r="F13" i="2"/>
  <c r="G13" i="2"/>
  <c r="H13" i="2"/>
  <c r="I13" i="2"/>
  <c r="J13" i="2"/>
  <c r="K13" i="2"/>
  <c r="L13" i="2"/>
  <c r="L4" i="1"/>
  <c r="L6" i="1"/>
  <c r="L8" i="1"/>
  <c r="L10" i="1"/>
  <c r="L12" i="1"/>
  <c r="L3" i="1"/>
  <c r="L5" i="1"/>
  <c r="L7" i="1"/>
  <c r="L9" i="1"/>
  <c r="L11" i="1"/>
  <c r="A13" i="1"/>
  <c r="D12" i="1"/>
  <c r="E12" i="1"/>
  <c r="F12" i="1"/>
  <c r="G12" i="1"/>
  <c r="H12" i="1"/>
  <c r="I12" i="1"/>
  <c r="J12" i="1"/>
  <c r="M1" i="1"/>
  <c r="O11" i="14" l="1"/>
  <c r="AD11" i="14" s="1"/>
  <c r="AS11" i="14" s="1"/>
  <c r="O10" i="14"/>
  <c r="AD10" i="14" s="1"/>
  <c r="AS10" i="14" s="1"/>
  <c r="O9" i="14"/>
  <c r="AD9" i="14" s="1"/>
  <c r="AS9" i="14" s="1"/>
  <c r="O8" i="14"/>
  <c r="AD8" i="14" s="1"/>
  <c r="AS8" i="14" s="1"/>
  <c r="O7" i="14"/>
  <c r="AD7" i="14" s="1"/>
  <c r="AS7" i="14" s="1"/>
  <c r="O13" i="14"/>
  <c r="AD13" i="14" s="1"/>
  <c r="AS13" i="14" s="1"/>
  <c r="O6" i="14"/>
  <c r="AD6" i="14" s="1"/>
  <c r="AS6" i="14" s="1"/>
  <c r="AD1" i="14"/>
  <c r="AS1" i="14" s="1"/>
  <c r="O5" i="14"/>
  <c r="AD5" i="14" s="1"/>
  <c r="AS5" i="14" s="1"/>
  <c r="O14" i="14"/>
  <c r="AD14" i="14" s="1"/>
  <c r="AS14" i="14" s="1"/>
  <c r="O12" i="14"/>
  <c r="AD12" i="14" s="1"/>
  <c r="AS12" i="14" s="1"/>
  <c r="O4" i="14"/>
  <c r="AD4" i="14" s="1"/>
  <c r="AS4" i="14" s="1"/>
  <c r="O3" i="14"/>
  <c r="AD3" i="14" s="1"/>
  <c r="AS3" i="14" s="1"/>
  <c r="P1" i="14"/>
  <c r="D14" i="14"/>
  <c r="S14" i="14" s="1"/>
  <c r="AH14" i="14" s="1"/>
  <c r="A15" i="14"/>
  <c r="E14" i="14"/>
  <c r="T14" i="14" s="1"/>
  <c r="AI14" i="14" s="1"/>
  <c r="F14" i="14"/>
  <c r="U14" i="14" s="1"/>
  <c r="AJ14" i="14" s="1"/>
  <c r="G14" i="14"/>
  <c r="V14" i="14" s="1"/>
  <c r="AK14" i="14" s="1"/>
  <c r="H14" i="14"/>
  <c r="W14" i="14" s="1"/>
  <c r="AL14" i="14" s="1"/>
  <c r="I14" i="14"/>
  <c r="X14" i="14" s="1"/>
  <c r="AM14" i="14" s="1"/>
  <c r="J14" i="14"/>
  <c r="Y14" i="14" s="1"/>
  <c r="AN14" i="14" s="1"/>
  <c r="K14" i="14"/>
  <c r="Z14" i="14" s="1"/>
  <c r="AO14" i="14" s="1"/>
  <c r="L14" i="14"/>
  <c r="AA14" i="14" s="1"/>
  <c r="AP14" i="14" s="1"/>
  <c r="M14" i="14"/>
  <c r="AB14" i="14" s="1"/>
  <c r="AQ14" i="14" s="1"/>
  <c r="D13" i="13" a="1"/>
  <c r="D13" i="13" s="1"/>
  <c r="A14" i="13"/>
  <c r="O14" i="13" s="1" a="1"/>
  <c r="O14" i="13" s="1"/>
  <c r="E13" i="13" a="1"/>
  <c r="E13" i="13" s="1"/>
  <c r="F13" i="13" a="1"/>
  <c r="F13" i="13" s="1"/>
  <c r="G13" i="13" a="1"/>
  <c r="G13" i="13" s="1"/>
  <c r="H13" i="13" a="1"/>
  <c r="H13" i="13" s="1"/>
  <c r="I13" i="13" a="1"/>
  <c r="I13" i="13" s="1"/>
  <c r="J13" i="13" a="1"/>
  <c r="J13" i="13" s="1"/>
  <c r="K13" i="13" a="1"/>
  <c r="K13" i="13" s="1"/>
  <c r="L13" i="13" a="1"/>
  <c r="L13" i="13" s="1"/>
  <c r="M13" i="13" a="1"/>
  <c r="M13" i="13" s="1"/>
  <c r="O10" i="13" a="1"/>
  <c r="O10" i="13" s="1"/>
  <c r="O11" i="13" a="1"/>
  <c r="O11" i="13" s="1"/>
  <c r="O12" i="13" a="1"/>
  <c r="O12" i="13" s="1"/>
  <c r="O13" i="13" a="1"/>
  <c r="O13" i="13" s="1"/>
  <c r="P1" i="13"/>
  <c r="O8" i="13" a="1"/>
  <c r="O8" i="13" s="1"/>
  <c r="O4" i="13" a="1"/>
  <c r="O4" i="13" s="1"/>
  <c r="O5" i="13" a="1"/>
  <c r="O5" i="13" s="1"/>
  <c r="O9" i="13" a="1"/>
  <c r="O9" i="13" s="1"/>
  <c r="O7" i="13" a="1"/>
  <c r="O7" i="13" s="1"/>
  <c r="O6" i="13" a="1"/>
  <c r="O6" i="13" s="1"/>
  <c r="M8" i="10"/>
  <c r="M5" i="10"/>
  <c r="M4" i="10"/>
  <c r="M3" i="10"/>
  <c r="N1" i="10"/>
  <c r="M7" i="10"/>
  <c r="M6" i="10"/>
  <c r="C8" i="8"/>
  <c r="C6" i="8"/>
  <c r="C4" i="8"/>
  <c r="C5" i="8"/>
  <c r="C3" i="8"/>
  <c r="C11" i="8"/>
  <c r="C9" i="8"/>
  <c r="C7" i="8"/>
  <c r="C12" i="8"/>
  <c r="C10" i="8"/>
  <c r="M12" i="8"/>
  <c r="M10" i="8"/>
  <c r="M8" i="8"/>
  <c r="M6" i="8"/>
  <c r="M4" i="8"/>
  <c r="M11" i="8"/>
  <c r="M9" i="8"/>
  <c r="M7" i="8"/>
  <c r="M5" i="8"/>
  <c r="M3" i="8"/>
  <c r="C21" i="8"/>
  <c r="C20" i="8"/>
  <c r="H15" i="7" a="1"/>
  <c r="H15" i="7" s="1"/>
  <c r="H16" i="7"/>
  <c r="H17" i="7"/>
  <c r="M12" i="6"/>
  <c r="M10" i="6"/>
  <c r="M8" i="6"/>
  <c r="M6" i="6"/>
  <c r="M4" i="6"/>
  <c r="M11" i="6"/>
  <c r="M9" i="6"/>
  <c r="M7" i="6"/>
  <c r="M5" i="6"/>
  <c r="M3" i="6"/>
  <c r="M12" i="5"/>
  <c r="M10" i="5"/>
  <c r="M8" i="5"/>
  <c r="M6" i="5"/>
  <c r="M4" i="5"/>
  <c r="M11" i="5"/>
  <c r="M9" i="5"/>
  <c r="M7" i="5"/>
  <c r="M5" i="5"/>
  <c r="M3" i="5"/>
  <c r="H17" i="4"/>
  <c r="M11" i="4"/>
  <c r="M9" i="4"/>
  <c r="M7" i="4"/>
  <c r="M5" i="4"/>
  <c r="M3" i="4"/>
  <c r="M6" i="4"/>
  <c r="M12" i="4"/>
  <c r="M10" i="4"/>
  <c r="M8" i="4"/>
  <c r="M4" i="4"/>
  <c r="S10" i="2"/>
  <c r="D14" i="2"/>
  <c r="F14" i="2"/>
  <c r="E14" i="2"/>
  <c r="G14" i="2"/>
  <c r="H14" i="2"/>
  <c r="I14" i="2"/>
  <c r="J14" i="2"/>
  <c r="K14" i="2"/>
  <c r="L14" i="2"/>
  <c r="N12" i="2"/>
  <c r="N7" i="2"/>
  <c r="N3" i="2"/>
  <c r="N6" i="2"/>
  <c r="N8" i="2"/>
  <c r="N11" i="2"/>
  <c r="N13" i="2"/>
  <c r="N9" i="2"/>
  <c r="N5" i="2"/>
  <c r="N14" i="2"/>
  <c r="N10" i="2"/>
  <c r="N4" i="2"/>
  <c r="O1" i="2"/>
  <c r="M14" i="2"/>
  <c r="A14" i="1"/>
  <c r="M14" i="1" s="1"/>
  <c r="D13" i="1"/>
  <c r="E13" i="1"/>
  <c r="F13" i="1"/>
  <c r="G13" i="1"/>
  <c r="H13" i="1"/>
  <c r="I13" i="1"/>
  <c r="J13" i="1"/>
  <c r="K13" i="1"/>
  <c r="L13" i="1"/>
  <c r="M4" i="1"/>
  <c r="M6" i="1"/>
  <c r="M8" i="1"/>
  <c r="M10" i="1"/>
  <c r="M12" i="1"/>
  <c r="M3" i="1"/>
  <c r="M5" i="1"/>
  <c r="M7" i="1"/>
  <c r="M9" i="1"/>
  <c r="M11" i="1"/>
  <c r="M13" i="1"/>
  <c r="N1" i="1"/>
  <c r="P10" i="14" l="1"/>
  <c r="AE10" i="14" s="1"/>
  <c r="AT10" i="14" s="1"/>
  <c r="P9" i="14"/>
  <c r="AE9" i="14" s="1"/>
  <c r="AT9" i="14" s="1"/>
  <c r="P8" i="14"/>
  <c r="AE8" i="14" s="1"/>
  <c r="AT8" i="14" s="1"/>
  <c r="P15" i="14"/>
  <c r="AE15" i="14" s="1"/>
  <c r="AT15" i="14" s="1"/>
  <c r="P7" i="14"/>
  <c r="AE7" i="14" s="1"/>
  <c r="AT7" i="14" s="1"/>
  <c r="P14" i="14"/>
  <c r="AE14" i="14" s="1"/>
  <c r="AT14" i="14" s="1"/>
  <c r="P6" i="14"/>
  <c r="AE6" i="14" s="1"/>
  <c r="AT6" i="14" s="1"/>
  <c r="P12" i="14"/>
  <c r="AE12" i="14" s="1"/>
  <c r="AT12" i="14" s="1"/>
  <c r="AE1" i="14"/>
  <c r="AT1" i="14" s="1"/>
  <c r="P3" i="14"/>
  <c r="AE3" i="14" s="1"/>
  <c r="AT3" i="14" s="1"/>
  <c r="Q1" i="14"/>
  <c r="P4" i="14"/>
  <c r="AE4" i="14" s="1"/>
  <c r="AT4" i="14" s="1"/>
  <c r="P5" i="14"/>
  <c r="AE5" i="14" s="1"/>
  <c r="AT5" i="14" s="1"/>
  <c r="P13" i="14"/>
  <c r="AE13" i="14" s="1"/>
  <c r="AT13" i="14" s="1"/>
  <c r="P11" i="14"/>
  <c r="AE11" i="14" s="1"/>
  <c r="AT11" i="14" s="1"/>
  <c r="A16" i="14"/>
  <c r="P16" i="14" s="1"/>
  <c r="AE16" i="14" s="1"/>
  <c r="AT16" i="14" s="1"/>
  <c r="D15" i="14"/>
  <c r="S15" i="14" s="1"/>
  <c r="AH15" i="14" s="1"/>
  <c r="F15" i="14"/>
  <c r="U15" i="14" s="1"/>
  <c r="AJ15" i="14" s="1"/>
  <c r="E15" i="14"/>
  <c r="T15" i="14" s="1"/>
  <c r="AI15" i="14" s="1"/>
  <c r="G15" i="14"/>
  <c r="V15" i="14" s="1"/>
  <c r="AK15" i="14" s="1"/>
  <c r="H15" i="14"/>
  <c r="W15" i="14" s="1"/>
  <c r="AL15" i="14" s="1"/>
  <c r="I15" i="14"/>
  <c r="X15" i="14" s="1"/>
  <c r="AM15" i="14" s="1"/>
  <c r="J15" i="14"/>
  <c r="Y15" i="14" s="1"/>
  <c r="AN15" i="14" s="1"/>
  <c r="K15" i="14"/>
  <c r="Z15" i="14" s="1"/>
  <c r="AO15" i="14" s="1"/>
  <c r="L15" i="14"/>
  <c r="AA15" i="14" s="1"/>
  <c r="AP15" i="14" s="1"/>
  <c r="M15" i="14"/>
  <c r="AB15" i="14" s="1"/>
  <c r="AQ15" i="14" s="1"/>
  <c r="N15" i="14"/>
  <c r="AC15" i="14" s="1"/>
  <c r="AR15" i="14" s="1"/>
  <c r="O15" i="14"/>
  <c r="AD15" i="14" s="1"/>
  <c r="AS15" i="14" s="1"/>
  <c r="P12" i="13" a="1"/>
  <c r="P12" i="13" s="1"/>
  <c r="P13" i="13" a="1"/>
  <c r="P13" i="13" s="1"/>
  <c r="P14" i="13" a="1"/>
  <c r="P14" i="13" s="1"/>
  <c r="P6" i="13" a="1"/>
  <c r="P6" i="13" s="1"/>
  <c r="P8" i="13" a="1"/>
  <c r="P8" i="13" s="1"/>
  <c r="P4" i="13" a="1"/>
  <c r="P4" i="13" s="1"/>
  <c r="Q1" i="13"/>
  <c r="P5" i="13" a="1"/>
  <c r="P5" i="13" s="1"/>
  <c r="P9" i="13" a="1"/>
  <c r="P9" i="13" s="1"/>
  <c r="P11" i="13" a="1"/>
  <c r="P11" i="13" s="1"/>
  <c r="P7" i="13" a="1"/>
  <c r="P7" i="13" s="1"/>
  <c r="P10" i="13" a="1"/>
  <c r="P10" i="13" s="1"/>
  <c r="D14" i="13" a="1"/>
  <c r="D14" i="13" s="1"/>
  <c r="A15" i="13"/>
  <c r="G14" i="13" a="1"/>
  <c r="G14" i="13" s="1"/>
  <c r="E14" i="13" a="1"/>
  <c r="E14" i="13" s="1"/>
  <c r="F14" i="13" a="1"/>
  <c r="F14" i="13" s="1"/>
  <c r="H14" i="13" a="1"/>
  <c r="H14" i="13" s="1"/>
  <c r="I14" i="13" a="1"/>
  <c r="I14" i="13" s="1"/>
  <c r="J14" i="13" a="1"/>
  <c r="J14" i="13" s="1"/>
  <c r="K14" i="13" a="1"/>
  <c r="K14" i="13" s="1"/>
  <c r="L14" i="13" a="1"/>
  <c r="L14" i="13" s="1"/>
  <c r="M14" i="13" a="1"/>
  <c r="M14" i="13" s="1"/>
  <c r="N14" i="13" a="1"/>
  <c r="N14" i="13" s="1"/>
  <c r="N8" i="10"/>
  <c r="N7" i="10"/>
  <c r="N6" i="10"/>
  <c r="N5" i="10"/>
  <c r="N3" i="10"/>
  <c r="N4" i="10"/>
  <c r="O1" i="10"/>
  <c r="D2" i="8" a="1"/>
  <c r="D2" i="8" s="1"/>
  <c r="D7" i="8" s="1"/>
  <c r="H15" i="6" a="1"/>
  <c r="H15" i="6" s="1"/>
  <c r="H15" i="5"/>
  <c r="H15" i="4"/>
  <c r="S13" i="2"/>
  <c r="S12" i="2"/>
  <c r="S7" i="2"/>
  <c r="O12" i="2"/>
  <c r="O11" i="2"/>
  <c r="O9" i="2"/>
  <c r="O5" i="2"/>
  <c r="O7" i="2"/>
  <c r="O14" i="2"/>
  <c r="O10" i="2"/>
  <c r="O13" i="2"/>
  <c r="O8" i="2"/>
  <c r="O4" i="2"/>
  <c r="O3" i="2"/>
  <c r="O6" i="2"/>
  <c r="N4" i="1"/>
  <c r="N6" i="1"/>
  <c r="N8" i="1"/>
  <c r="N10" i="1"/>
  <c r="N12" i="1"/>
  <c r="N14" i="1"/>
  <c r="N3" i="1"/>
  <c r="N5" i="1"/>
  <c r="N7" i="1"/>
  <c r="N9" i="1"/>
  <c r="N11" i="1"/>
  <c r="N13" i="1"/>
  <c r="D14" i="1"/>
  <c r="S10" i="1"/>
  <c r="S7" i="1" s="1"/>
  <c r="E14" i="1"/>
  <c r="F14" i="1"/>
  <c r="G14" i="1"/>
  <c r="H14" i="1"/>
  <c r="I14" i="1"/>
  <c r="J14" i="1"/>
  <c r="K14" i="1"/>
  <c r="L14" i="1"/>
  <c r="O1" i="1"/>
  <c r="Q9" i="14" l="1"/>
  <c r="AF9" i="14" s="1"/>
  <c r="AU9" i="14" s="1"/>
  <c r="Q16" i="14"/>
  <c r="Q15" i="14"/>
  <c r="AF15" i="14" s="1"/>
  <c r="AU15" i="14" s="1"/>
  <c r="Q7" i="14"/>
  <c r="AF7" i="14" s="1"/>
  <c r="AU7" i="14" s="1"/>
  <c r="Q14" i="14"/>
  <c r="AF14" i="14" s="1"/>
  <c r="AU14" i="14" s="1"/>
  <c r="Q6" i="14"/>
  <c r="AF6" i="14" s="1"/>
  <c r="AU6" i="14" s="1"/>
  <c r="Q13" i="14"/>
  <c r="AF13" i="14" s="1"/>
  <c r="AU13" i="14" s="1"/>
  <c r="Q5" i="14"/>
  <c r="AF5" i="14" s="1"/>
  <c r="AU5" i="14" s="1"/>
  <c r="Q11" i="14"/>
  <c r="AF11" i="14" s="1"/>
  <c r="AU11" i="14" s="1"/>
  <c r="Q8" i="14"/>
  <c r="AF8" i="14" s="1"/>
  <c r="AU8" i="14" s="1"/>
  <c r="Q12" i="14"/>
  <c r="AF12" i="14" s="1"/>
  <c r="AU12" i="14" s="1"/>
  <c r="Q4" i="14"/>
  <c r="AF4" i="14" s="1"/>
  <c r="AU4" i="14" s="1"/>
  <c r="Q10" i="14"/>
  <c r="AF10" i="14" s="1"/>
  <c r="AU10" i="14" s="1"/>
  <c r="Q3" i="14"/>
  <c r="AF3" i="14" s="1"/>
  <c r="AU3" i="14" s="1"/>
  <c r="AF1" i="14"/>
  <c r="AU1" i="14" s="1"/>
  <c r="AI18" i="14"/>
  <c r="D16" i="14"/>
  <c r="S16" i="14" s="1"/>
  <c r="AH16" i="14" s="1"/>
  <c r="E16" i="14"/>
  <c r="T16" i="14" s="1"/>
  <c r="AI16" i="14" s="1"/>
  <c r="F16" i="14"/>
  <c r="U16" i="14" s="1"/>
  <c r="AJ16" i="14" s="1"/>
  <c r="G16" i="14"/>
  <c r="V16" i="14" s="1"/>
  <c r="AK16" i="14" s="1"/>
  <c r="H16" i="14"/>
  <c r="W16" i="14" s="1"/>
  <c r="AL16" i="14" s="1"/>
  <c r="I16" i="14"/>
  <c r="X16" i="14" s="1"/>
  <c r="AM16" i="14" s="1"/>
  <c r="J16" i="14"/>
  <c r="Y16" i="14" s="1"/>
  <c r="AN16" i="14" s="1"/>
  <c r="K16" i="14"/>
  <c r="Z16" i="14" s="1"/>
  <c r="AO16" i="14" s="1"/>
  <c r="L16" i="14"/>
  <c r="AA16" i="14" s="1"/>
  <c r="AP16" i="14" s="1"/>
  <c r="M16" i="14"/>
  <c r="AB16" i="14" s="1"/>
  <c r="AQ16" i="14" s="1"/>
  <c r="N16" i="14"/>
  <c r="AC16" i="14" s="1"/>
  <c r="AR16" i="14" s="1"/>
  <c r="O16" i="14"/>
  <c r="AD16" i="14" s="1"/>
  <c r="AS16" i="14" s="1"/>
  <c r="A16" i="13"/>
  <c r="D15" i="13" a="1"/>
  <c r="D15" i="13" s="1"/>
  <c r="F15" i="13" a="1"/>
  <c r="F15" i="13" s="1"/>
  <c r="G15" i="13" a="1"/>
  <c r="G15" i="13" s="1"/>
  <c r="E15" i="13" a="1"/>
  <c r="E15" i="13" s="1"/>
  <c r="H15" i="13" a="1"/>
  <c r="H15" i="13" s="1"/>
  <c r="I15" i="13" a="1"/>
  <c r="I15" i="13" s="1"/>
  <c r="J15" i="13" a="1"/>
  <c r="J15" i="13" s="1"/>
  <c r="K15" i="13" a="1"/>
  <c r="K15" i="13" s="1"/>
  <c r="L15" i="13" a="1"/>
  <c r="L15" i="13" s="1"/>
  <c r="M15" i="13" a="1"/>
  <c r="M15" i="13" s="1"/>
  <c r="N15" i="13" a="1"/>
  <c r="N15" i="13" s="1"/>
  <c r="O15" i="13" a="1"/>
  <c r="O15" i="13" s="1"/>
  <c r="Q11" i="13" a="1"/>
  <c r="Q11" i="13" s="1"/>
  <c r="Q14" i="13" a="1"/>
  <c r="Q14" i="13" s="1"/>
  <c r="Q15" i="13" a="1"/>
  <c r="Q15" i="13" s="1"/>
  <c r="Q16" i="13" a="1"/>
  <c r="Q16" i="13" s="1"/>
  <c r="Q8" i="13" a="1"/>
  <c r="Q8" i="13" s="1"/>
  <c r="Q9" i="13" a="1"/>
  <c r="Q9" i="13" s="1"/>
  <c r="Q12" i="13" a="1"/>
  <c r="Q12" i="13" s="1"/>
  <c r="Q10" i="13" a="1"/>
  <c r="Q10" i="13" s="1"/>
  <c r="Q7" i="13" a="1"/>
  <c r="Q7" i="13" s="1"/>
  <c r="Q6" i="13" a="1"/>
  <c r="Q6" i="13" s="1"/>
  <c r="R1" i="13"/>
  <c r="Q5" i="13" a="1"/>
  <c r="Q5" i="13" s="1"/>
  <c r="Q4" i="13" a="1"/>
  <c r="Q4" i="13" s="1"/>
  <c r="Q13" i="13" a="1"/>
  <c r="Q13" i="13" s="1"/>
  <c r="P15" i="13" a="1"/>
  <c r="P15" i="13" s="1"/>
  <c r="O7" i="10"/>
  <c r="O5" i="10"/>
  <c r="O4" i="10"/>
  <c r="O3" i="10"/>
  <c r="P1" i="10"/>
  <c r="O6" i="10"/>
  <c r="O8" i="10"/>
  <c r="H8" i="8"/>
  <c r="D6" i="8"/>
  <c r="G11" i="8"/>
  <c r="D12" i="8"/>
  <c r="D8" i="8"/>
  <c r="F6" i="8"/>
  <c r="I11" i="8"/>
  <c r="D5" i="8"/>
  <c r="G8" i="8"/>
  <c r="H10" i="8"/>
  <c r="D11" i="8"/>
  <c r="F8" i="8"/>
  <c r="G12" i="8"/>
  <c r="F10" i="8"/>
  <c r="J11" i="8"/>
  <c r="F12" i="8"/>
  <c r="E12" i="8"/>
  <c r="I10" i="8"/>
  <c r="F9" i="8"/>
  <c r="E10" i="8"/>
  <c r="E8" i="8"/>
  <c r="J12" i="8"/>
  <c r="D4" i="8"/>
  <c r="E9" i="8"/>
  <c r="H11" i="8"/>
  <c r="H9" i="8"/>
  <c r="L12" i="8"/>
  <c r="G10" i="8"/>
  <c r="E5" i="8"/>
  <c r="E11" i="8"/>
  <c r="D9" i="8"/>
  <c r="E7" i="8"/>
  <c r="G7" i="8"/>
  <c r="I12" i="8"/>
  <c r="K12" i="8"/>
  <c r="D10" i="8"/>
  <c r="F11" i="8"/>
  <c r="I9" i="8"/>
  <c r="F7" i="8"/>
  <c r="H12" i="8"/>
  <c r="E6" i="8"/>
  <c r="J10" i="8"/>
  <c r="K11" i="8"/>
  <c r="G9" i="8"/>
  <c r="S4" i="2"/>
  <c r="S5" i="2" s="1"/>
  <c r="S8" i="2" s="1"/>
  <c r="S11" i="2" s="1"/>
  <c r="S14" i="2" s="1"/>
  <c r="O9" i="1"/>
  <c r="O13" i="1"/>
  <c r="O5" i="1"/>
  <c r="O11" i="1"/>
  <c r="O4" i="1"/>
  <c r="O6" i="1"/>
  <c r="O8" i="1"/>
  <c r="O10" i="1"/>
  <c r="O12" i="1"/>
  <c r="O14" i="1"/>
  <c r="O7" i="1"/>
  <c r="O3" i="1"/>
  <c r="AI21" i="14" l="1"/>
  <c r="AI20" i="14"/>
  <c r="AF16" i="14"/>
  <c r="AU16" i="14" s="1"/>
  <c r="R13" i="13" a="1"/>
  <c r="R13" i="13" s="1"/>
  <c r="R15" i="13" a="1"/>
  <c r="R15" i="13" s="1"/>
  <c r="R16" i="13" a="1"/>
  <c r="R16" i="13" s="1"/>
  <c r="R8" i="13" a="1"/>
  <c r="R8" i="13" s="1"/>
  <c r="R10" i="13" a="1"/>
  <c r="R10" i="13" s="1"/>
  <c r="R9" i="13" a="1"/>
  <c r="R9" i="13" s="1"/>
  <c r="R12" i="13" a="1"/>
  <c r="R12" i="13" s="1"/>
  <c r="R23" i="13" a="1"/>
  <c r="R23" i="13" s="1"/>
  <c r="R6" i="13" a="1"/>
  <c r="R6" i="13" s="1"/>
  <c r="R7" i="13" a="1"/>
  <c r="R7" i="13" s="1"/>
  <c r="R11" i="13" a="1"/>
  <c r="R11" i="13" s="1"/>
  <c r="R4" i="13" a="1"/>
  <c r="R4" i="13" s="1"/>
  <c r="R5" i="13" a="1"/>
  <c r="R5" i="13" s="1"/>
  <c r="S1" i="13"/>
  <c r="R14" i="13" a="1"/>
  <c r="R14" i="13" s="1"/>
  <c r="A17" i="13"/>
  <c r="R17" i="13" s="1" a="1"/>
  <c r="R17" i="13" s="1"/>
  <c r="D16" i="13" a="1"/>
  <c r="D16" i="13" s="1"/>
  <c r="F16" i="13" a="1"/>
  <c r="F16" i="13" s="1"/>
  <c r="E16" i="13" a="1"/>
  <c r="E16" i="13" s="1"/>
  <c r="G16" i="13" a="1"/>
  <c r="G16" i="13" s="1"/>
  <c r="H16" i="13" a="1"/>
  <c r="H16" i="13" s="1"/>
  <c r="I16" i="13" a="1"/>
  <c r="I16" i="13" s="1"/>
  <c r="J16" i="13" a="1"/>
  <c r="J16" i="13" s="1"/>
  <c r="K16" i="13" a="1"/>
  <c r="K16" i="13" s="1"/>
  <c r="L16" i="13" a="1"/>
  <c r="L16" i="13" s="1"/>
  <c r="M16" i="13" a="1"/>
  <c r="M16" i="13" s="1"/>
  <c r="N16" i="13" a="1"/>
  <c r="N16" i="13" s="1"/>
  <c r="O16" i="13" a="1"/>
  <c r="O16" i="13" s="1"/>
  <c r="P16" i="13" a="1"/>
  <c r="P16" i="13" s="1"/>
  <c r="P8" i="10"/>
  <c r="P7" i="10"/>
  <c r="P6" i="10"/>
  <c r="P5" i="10"/>
  <c r="P4" i="10"/>
  <c r="P3" i="10"/>
  <c r="Q1" i="10"/>
  <c r="C19" i="8" a="1"/>
  <c r="C19" i="8" s="1"/>
  <c r="S4" i="1"/>
  <c r="S5" i="1" s="1"/>
  <c r="S8" i="1" s="1"/>
  <c r="D17" i="13" l="1" a="1"/>
  <c r="D17" i="13" s="1"/>
  <c r="A18" i="13"/>
  <c r="F17" i="13" a="1"/>
  <c r="F17" i="13" s="1"/>
  <c r="E17" i="13" a="1"/>
  <c r="E17" i="13" s="1"/>
  <c r="G17" i="13" a="1"/>
  <c r="G17" i="13" s="1"/>
  <c r="H17" i="13" a="1"/>
  <c r="H17" i="13" s="1"/>
  <c r="I17" i="13" a="1"/>
  <c r="I17" i="13" s="1"/>
  <c r="J17" i="13" a="1"/>
  <c r="J17" i="13" s="1"/>
  <c r="K17" i="13" a="1"/>
  <c r="K17" i="13" s="1"/>
  <c r="L17" i="13" a="1"/>
  <c r="L17" i="13" s="1"/>
  <c r="M17" i="13" a="1"/>
  <c r="M17" i="13" s="1"/>
  <c r="N17" i="13" a="1"/>
  <c r="N17" i="13" s="1"/>
  <c r="O17" i="13" a="1"/>
  <c r="O17" i="13" s="1"/>
  <c r="P17" i="13" a="1"/>
  <c r="P17" i="13" s="1"/>
  <c r="Q17" i="13" a="1"/>
  <c r="Q17" i="13" s="1"/>
  <c r="S15" i="13" a="1"/>
  <c r="S15" i="13" s="1"/>
  <c r="S16" i="13" a="1"/>
  <c r="S16" i="13" s="1"/>
  <c r="S17" i="13" a="1"/>
  <c r="S17" i="13" s="1"/>
  <c r="S18" i="13" a="1"/>
  <c r="S18" i="13" s="1"/>
  <c r="S10" i="13" a="1"/>
  <c r="S10" i="13" s="1"/>
  <c r="S11" i="13" a="1"/>
  <c r="S11" i="13" s="1"/>
  <c r="S23" i="13" a="1"/>
  <c r="S23" i="13" s="1"/>
  <c r="S12" i="13" a="1"/>
  <c r="S12" i="13" s="1"/>
  <c r="S13" i="13" a="1"/>
  <c r="S13" i="13" s="1"/>
  <c r="S6" i="13" a="1"/>
  <c r="S6" i="13" s="1"/>
  <c r="S7" i="13" a="1"/>
  <c r="S7" i="13" s="1"/>
  <c r="S4" i="13" a="1"/>
  <c r="S4" i="13" s="1"/>
  <c r="S5" i="13" a="1"/>
  <c r="S5" i="13" s="1"/>
  <c r="S8" i="13" a="1"/>
  <c r="S8" i="13" s="1"/>
  <c r="S9" i="13" a="1"/>
  <c r="S9" i="13" s="1"/>
  <c r="T1" i="13"/>
  <c r="S14" i="13" a="1"/>
  <c r="S14" i="13" s="1"/>
  <c r="Q6" i="10"/>
  <c r="Q8" i="10"/>
  <c r="Q7" i="10"/>
  <c r="Q3" i="10"/>
  <c r="Q5" i="10"/>
  <c r="Q4" i="10"/>
  <c r="R1" i="10"/>
  <c r="T17" i="13" l="1" a="1"/>
  <c r="T17" i="13" s="1"/>
  <c r="T18" i="13" a="1"/>
  <c r="T18" i="13" s="1"/>
  <c r="T23" i="13" a="1"/>
  <c r="T23" i="13" s="1"/>
  <c r="T12" i="13" a="1"/>
  <c r="T12" i="13" s="1"/>
  <c r="T13" i="13" a="1"/>
  <c r="T13" i="13" s="1"/>
  <c r="T14" i="13" a="1"/>
  <c r="T14" i="13" s="1"/>
  <c r="T6" i="13" a="1"/>
  <c r="T6" i="13" s="1"/>
  <c r="T15" i="13" a="1"/>
  <c r="T15" i="13" s="1"/>
  <c r="T16" i="13" a="1"/>
  <c r="T16" i="13" s="1"/>
  <c r="T10" i="13" a="1"/>
  <c r="T10" i="13" s="1"/>
  <c r="T4" i="13" a="1"/>
  <c r="T4" i="13" s="1"/>
  <c r="T5" i="13" a="1"/>
  <c r="T5" i="13" s="1"/>
  <c r="T8" i="13" a="1"/>
  <c r="T8" i="13" s="1"/>
  <c r="T11" i="13" a="1"/>
  <c r="T11" i="13" s="1"/>
  <c r="T7" i="13" a="1"/>
  <c r="T7" i="13" s="1"/>
  <c r="U1" i="13"/>
  <c r="T9" i="13" a="1"/>
  <c r="T9" i="13" s="1"/>
  <c r="D18" i="13" a="1"/>
  <c r="D18" i="13" s="1"/>
  <c r="A19" i="13"/>
  <c r="E18" i="13" a="1"/>
  <c r="E18" i="13" s="1"/>
  <c r="F18" i="13" a="1"/>
  <c r="F18" i="13" s="1"/>
  <c r="G18" i="13" a="1"/>
  <c r="G18" i="13" s="1"/>
  <c r="H18" i="13" a="1"/>
  <c r="H18" i="13" s="1"/>
  <c r="I18" i="13" a="1"/>
  <c r="I18" i="13" s="1"/>
  <c r="J18" i="13" a="1"/>
  <c r="J18" i="13" s="1"/>
  <c r="K18" i="13" a="1"/>
  <c r="K18" i="13" s="1"/>
  <c r="L18" i="13" a="1"/>
  <c r="L18" i="13" s="1"/>
  <c r="M18" i="13" a="1"/>
  <c r="M18" i="13" s="1"/>
  <c r="N18" i="13" a="1"/>
  <c r="N18" i="13" s="1"/>
  <c r="O18" i="13" a="1"/>
  <c r="O18" i="13" s="1"/>
  <c r="P18" i="13" a="1"/>
  <c r="P18" i="13" s="1"/>
  <c r="Q18" i="13" a="1"/>
  <c r="Q18" i="13" s="1"/>
  <c r="R18" i="13" a="1"/>
  <c r="R18" i="13" s="1"/>
  <c r="R8" i="10"/>
  <c r="R7" i="10"/>
  <c r="R4" i="10"/>
  <c r="R6" i="10"/>
  <c r="R5" i="10"/>
  <c r="R3" i="10"/>
  <c r="S1" i="10"/>
  <c r="D19" i="13" l="1" a="1"/>
  <c r="D19" i="13" s="1"/>
  <c r="A20" i="13"/>
  <c r="E19" i="13" a="1"/>
  <c r="E19" i="13" s="1"/>
  <c r="G19" i="13" a="1"/>
  <c r="G19" i="13" s="1"/>
  <c r="F19" i="13" a="1"/>
  <c r="F19" i="13" s="1"/>
  <c r="H19" i="13" a="1"/>
  <c r="H19" i="13" s="1"/>
  <c r="I19" i="13" a="1"/>
  <c r="I19" i="13" s="1"/>
  <c r="J19" i="13" a="1"/>
  <c r="J19" i="13" s="1"/>
  <c r="K19" i="13" a="1"/>
  <c r="K19" i="13" s="1"/>
  <c r="L19" i="13" a="1"/>
  <c r="L19" i="13" s="1"/>
  <c r="M19" i="13" a="1"/>
  <c r="M19" i="13" s="1"/>
  <c r="N19" i="13" a="1"/>
  <c r="N19" i="13" s="1"/>
  <c r="O19" i="13" a="1"/>
  <c r="O19" i="13" s="1"/>
  <c r="P19" i="13" a="1"/>
  <c r="P19" i="13" s="1"/>
  <c r="Q19" i="13" a="1"/>
  <c r="Q19" i="13" s="1"/>
  <c r="R19" i="13" a="1"/>
  <c r="R19" i="13" s="1"/>
  <c r="S19" i="13" a="1"/>
  <c r="S19" i="13" s="1"/>
  <c r="U19" i="13" a="1"/>
  <c r="U19" i="13" s="1"/>
  <c r="U11" i="13" a="1"/>
  <c r="U11" i="13" s="1"/>
  <c r="U23" i="13" a="1"/>
  <c r="U23" i="13" s="1"/>
  <c r="U20" i="13" a="1"/>
  <c r="U20" i="13" s="1"/>
  <c r="U14" i="13" a="1"/>
  <c r="U14" i="13" s="1"/>
  <c r="U15" i="13" a="1"/>
  <c r="U15" i="13" s="1"/>
  <c r="U16" i="13" a="1"/>
  <c r="U16" i="13" s="1"/>
  <c r="U8" i="13" a="1"/>
  <c r="U8" i="13" s="1"/>
  <c r="U17" i="13" a="1"/>
  <c r="U17" i="13" s="1"/>
  <c r="U9" i="13" a="1"/>
  <c r="U9" i="13" s="1"/>
  <c r="V1" i="13"/>
  <c r="U13" i="13" a="1"/>
  <c r="U13" i="13" s="1"/>
  <c r="U6" i="13" a="1"/>
  <c r="U6" i="13" s="1"/>
  <c r="U18" i="13" a="1"/>
  <c r="U18" i="13" s="1"/>
  <c r="U12" i="13" a="1"/>
  <c r="U12" i="13" s="1"/>
  <c r="U10" i="13" a="1"/>
  <c r="U10" i="13" s="1"/>
  <c r="U7" i="13" a="1"/>
  <c r="U7" i="13" s="1"/>
  <c r="U4" i="13" a="1"/>
  <c r="U4" i="13" s="1"/>
  <c r="U5" i="13" a="1"/>
  <c r="U5" i="13" s="1"/>
  <c r="T19" i="13" a="1"/>
  <c r="T19" i="13" s="1"/>
  <c r="S6" i="10"/>
  <c r="S8" i="10"/>
  <c r="S7" i="10"/>
  <c r="S5" i="10"/>
  <c r="S4" i="10"/>
  <c r="S3" i="10"/>
  <c r="A10" i="10"/>
  <c r="V13" i="13" l="1" a="1"/>
  <c r="V13" i="13" s="1"/>
  <c r="V15" i="13" a="1"/>
  <c r="V15" i="13" s="1"/>
  <c r="V16" i="13" a="1"/>
  <c r="V16" i="13" s="1"/>
  <c r="V8" i="13" a="1"/>
  <c r="V8" i="13" s="1"/>
  <c r="V17" i="13" a="1"/>
  <c r="V17" i="13" s="1"/>
  <c r="V18" i="13" a="1"/>
  <c r="V18" i="13" s="1"/>
  <c r="V10" i="13" a="1"/>
  <c r="V10" i="13" s="1"/>
  <c r="V19" i="13" a="1"/>
  <c r="V19" i="13" s="1"/>
  <c r="V11" i="13" a="1"/>
  <c r="V11" i="13" s="1"/>
  <c r="V23" i="13" a="1"/>
  <c r="V23" i="13" s="1"/>
  <c r="V9" i="13" a="1"/>
  <c r="V9" i="13" s="1"/>
  <c r="V6" i="13" a="1"/>
  <c r="V6" i="13" s="1"/>
  <c r="V20" i="13" a="1"/>
  <c r="V20" i="13" s="1"/>
  <c r="V14" i="13" a="1"/>
  <c r="V14" i="13" s="1"/>
  <c r="V4" i="13" a="1"/>
  <c r="V4" i="13" s="1"/>
  <c r="V12" i="13" a="1"/>
  <c r="V12" i="13" s="1"/>
  <c r="V7" i="13" a="1"/>
  <c r="V7" i="13" s="1"/>
  <c r="V5" i="13" a="1"/>
  <c r="V5" i="13" s="1"/>
  <c r="D20" i="13" a="1"/>
  <c r="D20" i="13" s="1"/>
  <c r="A21" i="13"/>
  <c r="E20" i="13" a="1"/>
  <c r="E20" i="13" s="1"/>
  <c r="G20" i="13" a="1"/>
  <c r="G20" i="13" s="1"/>
  <c r="F20" i="13" a="1"/>
  <c r="F20" i="13" s="1"/>
  <c r="H20" i="13" a="1"/>
  <c r="H20" i="13" s="1"/>
  <c r="I20" i="13" a="1"/>
  <c r="I20" i="13" s="1"/>
  <c r="J20" i="13" a="1"/>
  <c r="J20" i="13" s="1"/>
  <c r="K20" i="13" a="1"/>
  <c r="K20" i="13" s="1"/>
  <c r="L20" i="13" a="1"/>
  <c r="L20" i="13" s="1"/>
  <c r="M20" i="13" a="1"/>
  <c r="M20" i="13" s="1"/>
  <c r="N20" i="13" a="1"/>
  <c r="N20" i="13" s="1"/>
  <c r="O20" i="13" a="1"/>
  <c r="O20" i="13" s="1"/>
  <c r="P20" i="13" a="1"/>
  <c r="P20" i="13" s="1"/>
  <c r="Q20" i="13" a="1"/>
  <c r="Q20" i="13" s="1"/>
  <c r="R20" i="13" a="1"/>
  <c r="R20" i="13" s="1"/>
  <c r="S20" i="13" a="1"/>
  <c r="S20" i="13" s="1"/>
  <c r="T20" i="13" a="1"/>
  <c r="T20" i="13" s="1"/>
  <c r="A11" i="10"/>
  <c r="A12" i="10" s="1"/>
  <c r="D21" i="13" l="1" a="1"/>
  <c r="D21" i="13" s="1"/>
  <c r="A22" i="13"/>
  <c r="E21" i="13" a="1"/>
  <c r="E21" i="13" s="1"/>
  <c r="F21" i="13" a="1"/>
  <c r="F21" i="13" s="1"/>
  <c r="G21" i="13" a="1"/>
  <c r="G21" i="13" s="1"/>
  <c r="H21" i="13" a="1"/>
  <c r="H21" i="13" s="1"/>
  <c r="I21" i="13" a="1"/>
  <c r="I21" i="13" s="1"/>
  <c r="J21" i="13" a="1"/>
  <c r="J21" i="13" s="1"/>
  <c r="K21" i="13" a="1"/>
  <c r="K21" i="13" s="1"/>
  <c r="L21" i="13" a="1"/>
  <c r="L21" i="13" s="1"/>
  <c r="M21" i="13" a="1"/>
  <c r="M21" i="13" s="1"/>
  <c r="N21" i="13" a="1"/>
  <c r="N21" i="13" s="1"/>
  <c r="O21" i="13" a="1"/>
  <c r="O21" i="13" s="1"/>
  <c r="P21" i="13" a="1"/>
  <c r="P21" i="13" s="1"/>
  <c r="Q21" i="13" a="1"/>
  <c r="Q21" i="13" s="1"/>
  <c r="R21" i="13" a="1"/>
  <c r="R21" i="13" s="1"/>
  <c r="S21" i="13" a="1"/>
  <c r="S21" i="13" s="1"/>
  <c r="T21" i="13" a="1"/>
  <c r="T21" i="13" s="1"/>
  <c r="U21" i="13" a="1"/>
  <c r="U21" i="13" s="1"/>
  <c r="V21" i="13" a="1"/>
  <c r="V21" i="13" s="1"/>
  <c r="E24" i="13" l="1"/>
  <c r="D22" i="13" a="1"/>
  <c r="D22" i="13" s="1"/>
  <c r="G22" i="13" a="1"/>
  <c r="G22" i="13" s="1"/>
  <c r="E22" i="13" a="1"/>
  <c r="E22" i="13" s="1"/>
  <c r="F22" i="13" a="1"/>
  <c r="F22" i="13" s="1"/>
  <c r="H22" i="13" a="1"/>
  <c r="H22" i="13" s="1"/>
  <c r="I22" i="13" a="1"/>
  <c r="I22" i="13" s="1"/>
  <c r="J22" i="13" a="1"/>
  <c r="J22" i="13" s="1"/>
  <c r="K22" i="13" a="1"/>
  <c r="K22" i="13" s="1"/>
  <c r="L22" i="13" a="1"/>
  <c r="L22" i="13" s="1"/>
  <c r="M22" i="13" a="1"/>
  <c r="M22" i="13" s="1"/>
  <c r="N22" i="13" a="1"/>
  <c r="N22" i="13" s="1"/>
  <c r="O22" i="13" a="1"/>
  <c r="O22" i="13" s="1"/>
  <c r="P22" i="13" a="1"/>
  <c r="P22" i="13" s="1"/>
  <c r="Q22" i="13" a="1"/>
  <c r="Q22" i="13" s="1"/>
  <c r="R22" i="13" a="1"/>
  <c r="R22" i="13" s="1"/>
  <c r="S22" i="13" a="1"/>
  <c r="S22" i="13" s="1"/>
  <c r="T22" i="13" a="1"/>
  <c r="T22" i="13" s="1"/>
  <c r="U22" i="13" a="1"/>
  <c r="U22" i="13" s="1"/>
  <c r="V22" i="13" a="1"/>
  <c r="V22" i="13" s="1"/>
  <c r="S13" i="1"/>
  <c r="E26" i="13" l="1" a="1"/>
  <c r="E26" i="13" s="1"/>
  <c r="E28" i="13"/>
  <c r="E27" i="13"/>
  <c r="S12" i="1"/>
  <c r="A13" i="10" l="1"/>
  <c r="A14" i="10" l="1"/>
  <c r="A15" i="10" l="1"/>
  <c r="A16" i="10" l="1"/>
  <c r="A17" i="10" l="1"/>
  <c r="A18" i="10" l="1"/>
  <c r="C21" i="10" l="1" a="1"/>
  <c r="C21" i="10" s="1"/>
  <c r="C23" i="10"/>
  <c r="C26" i="10" l="1"/>
  <c r="C25" i="10"/>
  <c r="C17" i="10"/>
  <c r="C16" i="10"/>
  <c r="C14" i="10"/>
  <c r="C12" i="10"/>
  <c r="C8" i="10"/>
  <c r="C13" i="10"/>
  <c r="C11" i="10"/>
  <c r="C9" i="10"/>
  <c r="C7" i="10"/>
  <c r="C15" i="10"/>
  <c r="C18" i="10"/>
  <c r="C5" i="10"/>
  <c r="C4" i="10"/>
  <c r="C3" i="10"/>
  <c r="C6" i="10"/>
  <c r="C10" i="10"/>
  <c r="N12" i="10" l="1"/>
  <c r="S12" i="10"/>
  <c r="R12" i="10"/>
  <c r="D2" i="10" a="1"/>
  <c r="L15" i="10" s="1"/>
  <c r="R14" i="10"/>
  <c r="Q14" i="10"/>
  <c r="S14" i="10"/>
  <c r="S16" i="10"/>
  <c r="Q16" i="10"/>
  <c r="S9" i="10"/>
  <c r="L9" i="10"/>
  <c r="O9" i="10"/>
  <c r="P9" i="10"/>
  <c r="Q9" i="10"/>
  <c r="J9" i="10"/>
  <c r="R9" i="10"/>
  <c r="K9" i="10"/>
  <c r="M9" i="10"/>
  <c r="S17" i="10"/>
  <c r="R17" i="10"/>
  <c r="N17" i="10" l="1"/>
  <c r="K17" i="10"/>
  <c r="J14" i="10"/>
  <c r="H16" i="10"/>
  <c r="P17" i="10"/>
  <c r="M17" i="10"/>
  <c r="F16" i="10"/>
  <c r="I14" i="10"/>
  <c r="L17" i="10"/>
  <c r="H17" i="10"/>
  <c r="E17" i="10"/>
  <c r="G16" i="10"/>
  <c r="G14" i="10"/>
  <c r="J17" i="10"/>
  <c r="K16" i="10"/>
  <c r="F17" i="10"/>
  <c r="E16" i="10"/>
  <c r="L12" i="10"/>
  <c r="Q17" i="10"/>
  <c r="G17" i="10"/>
  <c r="I16" i="10"/>
  <c r="M14" i="10"/>
  <c r="D2" i="10"/>
  <c r="D13" i="10" s="1"/>
  <c r="I11" i="10"/>
  <c r="H9" i="10"/>
  <c r="G9" i="10"/>
  <c r="I17" i="10"/>
  <c r="O17" i="10"/>
  <c r="E9" i="10"/>
  <c r="P16" i="10"/>
  <c r="J16" i="10"/>
  <c r="H14" i="10"/>
  <c r="R15" i="10"/>
  <c r="F15" i="10"/>
  <c r="F9" i="10"/>
  <c r="O16" i="10"/>
  <c r="M16" i="10"/>
  <c r="O14" i="10"/>
  <c r="E15" i="10"/>
  <c r="I9" i="10"/>
  <c r="N16" i="10"/>
  <c r="S15" i="10"/>
  <c r="F7" i="10"/>
  <c r="E7" i="10"/>
  <c r="E5" i="10"/>
  <c r="M12" i="10"/>
  <c r="G15" i="10"/>
  <c r="M15" i="10"/>
  <c r="Q11" i="10"/>
  <c r="S11" i="10"/>
  <c r="N13" i="10"/>
  <c r="S13" i="10"/>
  <c r="H10" i="10"/>
  <c r="L10" i="10"/>
  <c r="G18" i="10"/>
  <c r="N18" i="10"/>
  <c r="M18" i="10"/>
  <c r="N11" i="10"/>
  <c r="F8" i="10"/>
  <c r="P13" i="10"/>
  <c r="F13" i="10"/>
  <c r="K13" i="10"/>
  <c r="R10" i="10"/>
  <c r="G10" i="10"/>
  <c r="R18" i="10"/>
  <c r="S18" i="10"/>
  <c r="F18" i="10"/>
  <c r="E18" i="10"/>
  <c r="N14" i="10"/>
  <c r="L14" i="10"/>
  <c r="J12" i="10"/>
  <c r="F12" i="10"/>
  <c r="J15" i="10"/>
  <c r="K15" i="10"/>
  <c r="K11" i="10"/>
  <c r="F11" i="10"/>
  <c r="H8" i="10"/>
  <c r="H13" i="10"/>
  <c r="J10" i="10"/>
  <c r="N10" i="10"/>
  <c r="J18" i="10"/>
  <c r="L18" i="10"/>
  <c r="D5" i="10"/>
  <c r="P14" i="10"/>
  <c r="F14" i="10"/>
  <c r="G7" i="10"/>
  <c r="E12" i="10"/>
  <c r="P12" i="10"/>
  <c r="Q15" i="10"/>
  <c r="O15" i="10"/>
  <c r="P11" i="10"/>
  <c r="G8" i="10"/>
  <c r="R13" i="10"/>
  <c r="M13" i="10"/>
  <c r="S10" i="10"/>
  <c r="F10" i="10"/>
  <c r="P18" i="10"/>
  <c r="K18" i="10"/>
  <c r="D16" i="10"/>
  <c r="K12" i="10"/>
  <c r="H12" i="10"/>
  <c r="I15" i="10"/>
  <c r="N15" i="10"/>
  <c r="F6" i="10"/>
  <c r="H11" i="10"/>
  <c r="M11" i="10"/>
  <c r="D8" i="10"/>
  <c r="J13" i="10"/>
  <c r="E13" i="10"/>
  <c r="Q10" i="10"/>
  <c r="H18" i="10"/>
  <c r="I18" i="10"/>
  <c r="D6" i="10"/>
  <c r="J11" i="10"/>
  <c r="E11" i="10"/>
  <c r="E8" i="10"/>
  <c r="O13" i="10"/>
  <c r="I10" i="10"/>
  <c r="M10" i="10"/>
  <c r="Q18" i="10"/>
  <c r="D17" i="10"/>
  <c r="N9" i="10"/>
  <c r="R16" i="10"/>
  <c r="L16" i="10"/>
  <c r="K14" i="10"/>
  <c r="E14" i="10"/>
  <c r="Q12" i="10"/>
  <c r="G12" i="10"/>
  <c r="D12" i="10"/>
  <c r="P15" i="10"/>
  <c r="E6" i="10"/>
  <c r="O11" i="10"/>
  <c r="Q13" i="10"/>
  <c r="G13" i="10"/>
  <c r="L13" i="10"/>
  <c r="K10" i="10"/>
  <c r="E10" i="10"/>
  <c r="I12" i="10"/>
  <c r="O12" i="10"/>
  <c r="H15" i="10"/>
  <c r="R11" i="10"/>
  <c r="G11" i="10"/>
  <c r="L11" i="10"/>
  <c r="I13" i="10"/>
  <c r="P10" i="10"/>
  <c r="O10" i="10"/>
  <c r="O18" i="10"/>
  <c r="D14" i="10" l="1"/>
  <c r="D15" i="10"/>
  <c r="D18" i="10"/>
  <c r="D7" i="10"/>
  <c r="D10" i="10"/>
  <c r="D4" i="10"/>
  <c r="C24" i="10" s="1" a="1"/>
  <c r="C24" i="10" s="1"/>
  <c r="D9" i="10"/>
  <c r="D11" i="1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<sst xmlns="http://schemas.openxmlformats.org/spreadsheetml/2006/main" count="157" uniqueCount="55">
  <si>
    <t>x</t>
  </si>
  <si>
    <t>z</t>
  </si>
  <si>
    <t>mean</t>
  </si>
  <si>
    <t>n</t>
  </si>
  <si>
    <t>theta1</t>
  </si>
  <si>
    <t>mu</t>
  </si>
  <si>
    <t>stdev</t>
  </si>
  <si>
    <t>I</t>
  </si>
  <si>
    <t>theta2</t>
  </si>
  <si>
    <t>I-crit .05</t>
  </si>
  <si>
    <t>I-crit .10</t>
  </si>
  <si>
    <r>
      <t>θ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x</t>
    </r>
    <r>
      <rPr>
        <sz val="11"/>
        <color theme="1"/>
        <rFont val="Calibri"/>
        <family val="2"/>
      </rPr>
      <t>̄</t>
    </r>
  </si>
  <si>
    <r>
      <t>θ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s</t>
    </r>
  </si>
  <si>
    <r>
      <t>exp(-z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/6)</t>
    </r>
  </si>
  <si>
    <t>p-value</t>
  </si>
  <si>
    <t>Group 1</t>
  </si>
  <si>
    <t>Shapiro-Wilk Test</t>
  </si>
  <si>
    <t>W-stat</t>
  </si>
  <si>
    <t>alpha</t>
  </si>
  <si>
    <t>normal</t>
  </si>
  <si>
    <t>d'Agostino-Pearson</t>
  </si>
  <si>
    <t>DA-stat</t>
  </si>
  <si>
    <t>min</t>
  </si>
  <si>
    <t>max</t>
  </si>
  <si>
    <r>
      <t>θ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min</t>
    </r>
  </si>
  <si>
    <r>
      <t>θ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1/λ</t>
    </r>
  </si>
  <si>
    <r>
      <t>= x̄ - θ</t>
    </r>
    <r>
      <rPr>
        <vertAlign val="subscript"/>
        <sz val="11"/>
        <color theme="1"/>
        <rFont val="Calibri"/>
        <family val="2"/>
        <scheme val="minor"/>
      </rPr>
      <t>1</t>
    </r>
  </si>
  <si>
    <t>I-stat</t>
  </si>
  <si>
    <r>
      <t>θ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mu</t>
    </r>
  </si>
  <si>
    <t>λ</t>
  </si>
  <si>
    <t>median</t>
  </si>
  <si>
    <r>
      <t>θ</t>
    </r>
    <r>
      <rPr>
        <vertAlign val="sub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= </t>
    </r>
    <r>
      <rPr>
        <sz val="11"/>
        <color theme="1"/>
        <rFont val="Calibri"/>
        <family val="2"/>
      </rPr>
      <t>μ</t>
    </r>
  </si>
  <si>
    <r>
      <t>θ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= </t>
    </r>
    <r>
      <rPr>
        <sz val="11"/>
        <color theme="1"/>
        <rFont val="Calibri"/>
        <family val="2"/>
      </rPr>
      <t>β</t>
    </r>
  </si>
  <si>
    <r>
      <t>θ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= </t>
    </r>
    <r>
      <rPr>
        <sz val="11"/>
        <color theme="1"/>
        <rFont val="Calibri"/>
        <family val="2"/>
      </rPr>
      <t>σ</t>
    </r>
  </si>
  <si>
    <t>y</t>
  </si>
  <si>
    <t>cov</t>
  </si>
  <si>
    <t>inv cov</t>
  </si>
  <si>
    <t>sqrt inv cov</t>
  </si>
  <si>
    <t>d</t>
  </si>
  <si>
    <t>h</t>
  </si>
  <si>
    <t>=LOGISTIC_INV(RAND(),2,5)</t>
  </si>
  <si>
    <t>=LOGNORM.INV(RAND(),2,5)</t>
  </si>
  <si>
    <r>
      <t>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</si>
  <si>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h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</si>
  <si>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</si>
  <si>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</t>
    </r>
    <r>
      <rPr>
        <vertAlign val="superscript"/>
        <sz val="11"/>
        <color theme="1"/>
        <rFont val="Calibri"/>
        <family val="2"/>
        <scheme val="minor"/>
      </rPr>
      <t>4</t>
    </r>
  </si>
  <si>
    <t>w</t>
  </si>
  <si>
    <t>=ROUND(LAPLACE_INV(RAND(),0,2),3)</t>
  </si>
  <si>
    <t>Real Statistics Using Excel</t>
  </si>
  <si>
    <t>Updated</t>
  </si>
  <si>
    <t>Copyright © 2013 - 2023 Charles Zaiontz</t>
  </si>
  <si>
    <t>Goodness of Fit Tests based on the Characteristic Function</t>
  </si>
  <si>
    <t>lognorm</t>
  </si>
  <si>
    <t>weibull</t>
  </si>
  <si>
    <t>gumbel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</si>
</sst>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quotePrefix="1" applyAlignment="1">
      <alignment horizontal="left"/>
    </xf>
    <xf numFmtId="2" fontId="0" fillId="0" borderId="0" xfId="0" applyNumberFormat="1"/>
    <xf numFmtId="2" fontId="0" fillId="0" borderId="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5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C5D1-9A95-45EC-8C00-263CDA20B060}"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48</v>
      </c>
    </row>
    <row r="2" spans="1:2" x14ac:dyDescent="0.35">
      <c r="A2" t="s">
        <v>51</v>
      </c>
    </row>
    <row r="4" spans="1:2" x14ac:dyDescent="0.35">
      <c r="A4" t="s">
        <v>49</v>
      </c>
      <c r="B4" s="28">
        <v>45148</v>
      </c>
    </row>
    <row r="6" spans="1:2" x14ac:dyDescent="0.35">
      <c r="A6" s="2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0C46-FA5B-4DAA-BD49-08532B0D1700}">
  <sheetPr codeName="Sheet1"/>
  <dimension ref="A1:U18"/>
  <sheetViews>
    <sheetView workbookViewId="0"/>
  </sheetViews>
  <sheetFormatPr defaultRowHeight="14.5" x14ac:dyDescent="0.35"/>
  <cols>
    <col min="1" max="1" width="4.6328125" customWidth="1"/>
    <col min="17" max="17" width="3.7265625" customWidth="1"/>
    <col min="20" max="20" width="2.54296875" customWidth="1"/>
    <col min="21" max="21" width="69.453125" customWidth="1"/>
  </cols>
  <sheetData>
    <row r="1" spans="1:21" x14ac:dyDescent="0.35">
      <c r="D1">
        <v>1</v>
      </c>
      <c r="E1">
        <f>D1+1</f>
        <v>2</v>
      </c>
      <c r="F1">
        <f t="shared" ref="F1:O1" si="0">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  <c r="L1">
        <f t="shared" si="0"/>
        <v>9</v>
      </c>
      <c r="M1">
        <f t="shared" si="0"/>
        <v>10</v>
      </c>
      <c r="N1">
        <f t="shared" si="0"/>
        <v>11</v>
      </c>
      <c r="O1">
        <f t="shared" si="0"/>
        <v>12</v>
      </c>
    </row>
    <row r="2" spans="1:21" ht="14.5" customHeight="1" x14ac:dyDescent="0.35">
      <c r="B2" s="13" t="s">
        <v>0</v>
      </c>
      <c r="C2" s="13" t="s">
        <v>1</v>
      </c>
      <c r="D2" cm="1">
        <f t="array" ref="D2:O2">TRANSPOSE(C3:C14)</f>
        <v>0.1726709154699517</v>
      </c>
      <c r="E2">
        <v>-0.12333636819282234</v>
      </c>
      <c r="F2">
        <v>2.4667273638564677E-2</v>
      </c>
      <c r="G2">
        <v>1.7267091546995152</v>
      </c>
      <c r="H2">
        <v>0.5426800200484192</v>
      </c>
      <c r="I2">
        <v>-0.56734729368698333</v>
      </c>
      <c r="J2">
        <v>0.83868730371119327</v>
      </c>
      <c r="K2">
        <v>-2.0473837120008533</v>
      </c>
      <c r="L2">
        <v>0.69068366187980623</v>
      </c>
      <c r="M2">
        <v>0.39467637821703222</v>
      </c>
      <c r="N2">
        <v>-1.3073655028439184</v>
      </c>
      <c r="O2">
        <v>-0.34534183093990284</v>
      </c>
      <c r="P2" t="s">
        <v>13</v>
      </c>
    </row>
    <row r="3" spans="1:21" x14ac:dyDescent="0.35">
      <c r="A3">
        <v>1</v>
      </c>
      <c r="B3" s="14">
        <v>65</v>
      </c>
      <c r="C3">
        <f>(B3-C$16)/C$17</f>
        <v>0.1726709154699517</v>
      </c>
      <c r="D3" s="2" t="str">
        <f>IF(D$1&lt;$A3,EXP(-(($C3-D$2)^2)/4),"")</f>
        <v/>
      </c>
      <c r="E3" s="3" t="str">
        <f t="shared" ref="E3:O14" si="1">IF(E$1&lt;$A3,EXP(-(($C3-E$2)^2)/4),"")</f>
        <v/>
      </c>
      <c r="F3" s="3" t="str">
        <f t="shared" si="1"/>
        <v/>
      </c>
      <c r="G3" s="3" t="str">
        <f t="shared" si="1"/>
        <v/>
      </c>
      <c r="H3" s="3" t="str">
        <f t="shared" si="1"/>
        <v/>
      </c>
      <c r="I3" s="3" t="str">
        <f t="shared" si="1"/>
        <v/>
      </c>
      <c r="J3" s="3" t="str">
        <f t="shared" si="1"/>
        <v/>
      </c>
      <c r="K3" s="3" t="str">
        <f t="shared" si="1"/>
        <v/>
      </c>
      <c r="L3" s="3" t="str">
        <f t="shared" si="1"/>
        <v/>
      </c>
      <c r="M3" s="3" t="str">
        <f t="shared" si="1"/>
        <v/>
      </c>
      <c r="N3" s="3" t="str">
        <f t="shared" si="1"/>
        <v/>
      </c>
      <c r="O3" s="4" t="str">
        <f t="shared" si="1"/>
        <v/>
      </c>
      <c r="P3" s="10">
        <f>EXP(-((C3^2)/6))</f>
        <v>0.99504311857801264</v>
      </c>
      <c r="S3">
        <f>SUM(P3:P14)</f>
        <v>10.517700226675982</v>
      </c>
      <c r="U3" t="e" cm="1">
        <f t="array" aca="1" ref="U3" ca="1">FTEXT(S3)</f>
        <v>#NAME?</v>
      </c>
    </row>
    <row r="4" spans="1:21" x14ac:dyDescent="0.35">
      <c r="A4">
        <f>A3+1</f>
        <v>2</v>
      </c>
      <c r="B4" s="14">
        <v>61</v>
      </c>
      <c r="C4">
        <f>(B4-C$16)/C$17</f>
        <v>-0.12333636819282234</v>
      </c>
      <c r="D4" s="5">
        <f t="shared" ref="D4:D14" si="2">IF(D$1&lt;$A4,EXP(-(($C4-D$2)^2)/4),"")</f>
        <v>0.97833309598255014</v>
      </c>
      <c r="E4" t="str">
        <f t="shared" si="1"/>
        <v/>
      </c>
      <c r="F4" t="str">
        <f t="shared" si="1"/>
        <v/>
      </c>
      <c r="G4" t="str">
        <f t="shared" si="1"/>
        <v/>
      </c>
      <c r="H4" t="str">
        <f t="shared" si="1"/>
        <v/>
      </c>
      <c r="I4" t="str">
        <f t="shared" si="1"/>
        <v/>
      </c>
      <c r="J4" t="str">
        <f t="shared" si="1"/>
        <v/>
      </c>
      <c r="K4" t="str">
        <f t="shared" si="1"/>
        <v/>
      </c>
      <c r="L4" t="str">
        <f t="shared" si="1"/>
        <v/>
      </c>
      <c r="M4" t="str">
        <f t="shared" si="1"/>
        <v/>
      </c>
      <c r="N4" t="str">
        <f t="shared" si="1"/>
        <v/>
      </c>
      <c r="O4" s="6" t="str">
        <f t="shared" si="1"/>
        <v/>
      </c>
      <c r="P4" s="11">
        <f t="shared" ref="P4:P14" si="3">EXP(-((C4^2)/6))</f>
        <v>0.9974679012307579</v>
      </c>
      <c r="S4">
        <f>SUM(D3:O14)</f>
        <v>46.315840296540514</v>
      </c>
      <c r="U4" t="e" cm="1">
        <f t="array" aca="1" ref="U4" ca="1">FTEXT(S4)</f>
        <v>#NAME?</v>
      </c>
    </row>
    <row r="5" spans="1:21" x14ac:dyDescent="0.35">
      <c r="A5">
        <f t="shared" ref="A5:A14" si="4">A4+1</f>
        <v>3</v>
      </c>
      <c r="B5" s="14">
        <v>63</v>
      </c>
      <c r="C5">
        <f t="shared" ref="C5:C13" si="5">(B5-C$16)/C$17</f>
        <v>2.4667273638564677E-2</v>
      </c>
      <c r="D5" s="5">
        <f t="shared" si="2"/>
        <v>0.99453869793061711</v>
      </c>
      <c r="E5">
        <f t="shared" si="1"/>
        <v>0.99453869793061711</v>
      </c>
      <c r="F5" t="str">
        <f t="shared" si="1"/>
        <v/>
      </c>
      <c r="G5" t="str">
        <f t="shared" si="1"/>
        <v/>
      </c>
      <c r="H5" t="str">
        <f t="shared" si="1"/>
        <v/>
      </c>
      <c r="I5" t="str">
        <f t="shared" si="1"/>
        <v/>
      </c>
      <c r="J5" t="str">
        <f t="shared" si="1"/>
        <v/>
      </c>
      <c r="K5" t="str">
        <f t="shared" si="1"/>
        <v/>
      </c>
      <c r="L5" t="str">
        <f t="shared" si="1"/>
        <v/>
      </c>
      <c r="M5" t="str">
        <f t="shared" si="1"/>
        <v/>
      </c>
      <c r="N5" t="str">
        <f t="shared" si="1"/>
        <v/>
      </c>
      <c r="O5" s="6" t="str">
        <f t="shared" si="1"/>
        <v/>
      </c>
      <c r="P5" s="11">
        <f t="shared" si="3"/>
        <v>0.99989859274393678</v>
      </c>
      <c r="S5" s="10">
        <f>2*S4/S10</f>
        <v>7.7193067160900855</v>
      </c>
      <c r="U5" t="e" cm="1">
        <f t="array" aca="1" ref="U5" ca="1">FTEXT(S5)</f>
        <v>#NAME?</v>
      </c>
    </row>
    <row r="6" spans="1:21" x14ac:dyDescent="0.35">
      <c r="A6">
        <f t="shared" si="4"/>
        <v>4</v>
      </c>
      <c r="B6" s="14">
        <v>86</v>
      </c>
      <c r="C6">
        <f t="shared" si="5"/>
        <v>1.7267091546995152</v>
      </c>
      <c r="D6" s="5">
        <f t="shared" si="2"/>
        <v>0.54675268300633451</v>
      </c>
      <c r="E6">
        <f t="shared" si="1"/>
        <v>0.42499957536750754</v>
      </c>
      <c r="F6">
        <f t="shared" si="1"/>
        <v>0.48469442351468073</v>
      </c>
      <c r="G6" t="str">
        <f t="shared" si="1"/>
        <v/>
      </c>
      <c r="H6" t="str">
        <f t="shared" si="1"/>
        <v/>
      </c>
      <c r="I6" t="str">
        <f t="shared" si="1"/>
        <v/>
      </c>
      <c r="J6" t="str">
        <f t="shared" si="1"/>
        <v/>
      </c>
      <c r="K6" t="str">
        <f t="shared" si="1"/>
        <v/>
      </c>
      <c r="L6" t="str">
        <f t="shared" si="1"/>
        <v/>
      </c>
      <c r="M6" t="str">
        <f t="shared" si="1"/>
        <v/>
      </c>
      <c r="N6" t="str">
        <f t="shared" si="1"/>
        <v/>
      </c>
      <c r="O6" s="6" t="str">
        <f t="shared" si="1"/>
        <v/>
      </c>
      <c r="P6" s="11">
        <f t="shared" si="3"/>
        <v>0.60840119719638841</v>
      </c>
      <c r="S6" s="11">
        <f>-2*SQRT(2/3)*S3</f>
        <v>-17.175332548607418</v>
      </c>
      <c r="U6" t="e" cm="1">
        <f t="array" aca="1" ref="U6" ca="1">FTEXT(S6)</f>
        <v>#NAME?</v>
      </c>
    </row>
    <row r="7" spans="1:21" x14ac:dyDescent="0.35">
      <c r="A7">
        <f t="shared" si="4"/>
        <v>5</v>
      </c>
      <c r="B7" s="14">
        <v>70</v>
      </c>
      <c r="C7">
        <f t="shared" si="5"/>
        <v>0.5426800200484192</v>
      </c>
      <c r="D7" s="5">
        <f t="shared" si="2"/>
        <v>0.96635242281925249</v>
      </c>
      <c r="E7">
        <f t="shared" si="1"/>
        <v>0.89503320811950771</v>
      </c>
      <c r="F7">
        <f t="shared" si="1"/>
        <v>0.93511636643170981</v>
      </c>
      <c r="G7">
        <f t="shared" si="1"/>
        <v>0.70434904162694101</v>
      </c>
      <c r="H7" t="str">
        <f t="shared" si="1"/>
        <v/>
      </c>
      <c r="I7" t="str">
        <f t="shared" si="1"/>
        <v/>
      </c>
      <c r="J7" t="str">
        <f t="shared" si="1"/>
        <v/>
      </c>
      <c r="K7" t="str">
        <f t="shared" si="1"/>
        <v/>
      </c>
      <c r="L7" t="str">
        <f t="shared" si="1"/>
        <v/>
      </c>
      <c r="M7" t="str">
        <f t="shared" si="1"/>
        <v/>
      </c>
      <c r="N7" t="str">
        <f t="shared" si="1"/>
        <v/>
      </c>
      <c r="O7" s="6" t="str">
        <f t="shared" si="1"/>
        <v/>
      </c>
      <c r="P7" s="11">
        <f t="shared" si="3"/>
        <v>0.95210153002326281</v>
      </c>
      <c r="S7" s="12">
        <f>1+S10/SQRT(2)</f>
        <v>9.4852813742385695</v>
      </c>
      <c r="U7" t="e" cm="1">
        <f t="array" aca="1" ref="U7" ca="1">FTEXT(S7)</f>
        <v>#NAME?</v>
      </c>
    </row>
    <row r="8" spans="1:21" x14ac:dyDescent="0.35">
      <c r="A8">
        <f t="shared" si="4"/>
        <v>6</v>
      </c>
      <c r="B8" s="14">
        <v>55</v>
      </c>
      <c r="C8">
        <f t="shared" si="5"/>
        <v>-0.56734729368698333</v>
      </c>
      <c r="D8" s="5">
        <f t="shared" si="2"/>
        <v>0.87205155207291918</v>
      </c>
      <c r="E8">
        <f t="shared" si="1"/>
        <v>0.95190843980682727</v>
      </c>
      <c r="F8">
        <f t="shared" si="1"/>
        <v>0.91610864617387622</v>
      </c>
      <c r="G8">
        <f t="shared" si="1"/>
        <v>0.26829350036490879</v>
      </c>
      <c r="H8">
        <f t="shared" si="1"/>
        <v>0.73488580490985689</v>
      </c>
      <c r="I8" t="str">
        <f t="shared" si="1"/>
        <v/>
      </c>
      <c r="J8" t="str">
        <f t="shared" si="1"/>
        <v/>
      </c>
      <c r="K8" t="str">
        <f t="shared" si="1"/>
        <v/>
      </c>
      <c r="L8" t="str">
        <f t="shared" si="1"/>
        <v/>
      </c>
      <c r="M8" t="str">
        <f t="shared" si="1"/>
        <v/>
      </c>
      <c r="N8" t="str">
        <f t="shared" si="1"/>
        <v/>
      </c>
      <c r="O8" s="6" t="str">
        <f t="shared" si="1"/>
        <v/>
      </c>
      <c r="P8" s="11">
        <f t="shared" si="3"/>
        <v>0.94776645874733012</v>
      </c>
      <c r="R8" t="s">
        <v>7</v>
      </c>
      <c r="S8">
        <f>SUM(S5:S7)</f>
        <v>2.92555417212359E-2</v>
      </c>
      <c r="U8" t="e" cm="1">
        <f t="array" aca="1" ref="U8" ca="1">FTEXT(S8)</f>
        <v>#NAME?</v>
      </c>
    </row>
    <row r="9" spans="1:21" x14ac:dyDescent="0.35">
      <c r="A9">
        <f t="shared" si="4"/>
        <v>7</v>
      </c>
      <c r="B9" s="14">
        <v>74</v>
      </c>
      <c r="C9">
        <f t="shared" si="5"/>
        <v>0.83868730371119327</v>
      </c>
      <c r="D9" s="5">
        <f t="shared" si="2"/>
        <v>0.89503320811950771</v>
      </c>
      <c r="E9">
        <f t="shared" si="1"/>
        <v>0.79344394333946766</v>
      </c>
      <c r="F9">
        <f t="shared" si="1"/>
        <v>0.84733669179733173</v>
      </c>
      <c r="G9">
        <f t="shared" si="1"/>
        <v>0.82107099294547359</v>
      </c>
      <c r="H9">
        <f t="shared" si="1"/>
        <v>0.97833309598255014</v>
      </c>
      <c r="I9">
        <f t="shared" si="1"/>
        <v>0.61003843093276922</v>
      </c>
      <c r="J9" t="str">
        <f t="shared" si="1"/>
        <v/>
      </c>
      <c r="K9" t="str">
        <f t="shared" si="1"/>
        <v/>
      </c>
      <c r="L9" t="str">
        <f t="shared" si="1"/>
        <v/>
      </c>
      <c r="M9" t="str">
        <f t="shared" si="1"/>
        <v/>
      </c>
      <c r="N9" t="str">
        <f t="shared" si="1"/>
        <v/>
      </c>
      <c r="O9" s="6" t="str">
        <f t="shared" si="1"/>
        <v/>
      </c>
      <c r="P9" s="11">
        <f t="shared" si="3"/>
        <v>0.8893781821037321</v>
      </c>
    </row>
    <row r="10" spans="1:21" x14ac:dyDescent="0.35">
      <c r="A10">
        <f t="shared" si="4"/>
        <v>8</v>
      </c>
      <c r="B10" s="14">
        <v>35</v>
      </c>
      <c r="C10">
        <f t="shared" si="5"/>
        <v>-2.0473837120008533</v>
      </c>
      <c r="D10" s="5">
        <f t="shared" si="2"/>
        <v>0.29166172122434375</v>
      </c>
      <c r="E10">
        <f t="shared" si="1"/>
        <v>0.39633734648855867</v>
      </c>
      <c r="F10">
        <f t="shared" si="1"/>
        <v>0.34186176423519632</v>
      </c>
      <c r="G10">
        <f t="shared" si="1"/>
        <v>2.8411984266203651E-2</v>
      </c>
      <c r="H10">
        <f t="shared" si="1"/>
        <v>0.18691383681287255</v>
      </c>
      <c r="I10">
        <f t="shared" si="1"/>
        <v>0.57832056698882517</v>
      </c>
      <c r="J10">
        <f t="shared" si="1"/>
        <v>0.12463678681304574</v>
      </c>
      <c r="K10" t="str">
        <f t="shared" si="1"/>
        <v/>
      </c>
      <c r="L10" t="str">
        <f t="shared" si="1"/>
        <v/>
      </c>
      <c r="M10" t="str">
        <f t="shared" si="1"/>
        <v/>
      </c>
      <c r="N10" t="str">
        <f t="shared" si="1"/>
        <v/>
      </c>
      <c r="O10" s="6" t="str">
        <f t="shared" si="1"/>
        <v/>
      </c>
      <c r="P10" s="11">
        <f t="shared" si="3"/>
        <v>0.49726608657300908</v>
      </c>
      <c r="R10" t="s">
        <v>3</v>
      </c>
      <c r="S10" s="10">
        <f>A14</f>
        <v>12</v>
      </c>
      <c r="U10" t="e" cm="1">
        <f t="array" aca="1" ref="U10" ca="1">FTEXT(S10)</f>
        <v>#NAME?</v>
      </c>
    </row>
    <row r="11" spans="1:21" x14ac:dyDescent="0.35">
      <c r="A11">
        <f t="shared" si="4"/>
        <v>9</v>
      </c>
      <c r="B11" s="14">
        <v>72</v>
      </c>
      <c r="C11">
        <f t="shared" si="5"/>
        <v>0.69068366187980623</v>
      </c>
      <c r="D11" s="5">
        <f t="shared" si="2"/>
        <v>0.93511636643170981</v>
      </c>
      <c r="E11">
        <f t="shared" si="1"/>
        <v>0.84733669179733173</v>
      </c>
      <c r="F11">
        <f t="shared" si="1"/>
        <v>0.89503320811950771</v>
      </c>
      <c r="G11">
        <f t="shared" si="1"/>
        <v>0.7646498935186139</v>
      </c>
      <c r="H11">
        <f t="shared" si="1"/>
        <v>0.99453869793061711</v>
      </c>
      <c r="I11">
        <f t="shared" si="1"/>
        <v>0.6732352398283683</v>
      </c>
      <c r="J11">
        <f t="shared" si="1"/>
        <v>0.99453869793061711</v>
      </c>
      <c r="K11">
        <f t="shared" si="1"/>
        <v>0.15346952958719343</v>
      </c>
      <c r="L11" t="str">
        <f t="shared" si="1"/>
        <v/>
      </c>
      <c r="M11" t="str">
        <f t="shared" si="1"/>
        <v/>
      </c>
      <c r="N11" t="str">
        <f t="shared" si="1"/>
        <v/>
      </c>
      <c r="O11" s="6" t="str">
        <f t="shared" si="1"/>
        <v/>
      </c>
      <c r="P11" s="11">
        <f t="shared" si="3"/>
        <v>0.92357125928099459</v>
      </c>
      <c r="R11" t="s">
        <v>7</v>
      </c>
      <c r="S11" s="11">
        <f>S8</f>
        <v>2.92555417212359E-2</v>
      </c>
      <c r="U11" t="e" cm="1">
        <f t="array" aca="1" ref="U11" ca="1">FTEXT(S11)</f>
        <v>#NAME?</v>
      </c>
    </row>
    <row r="12" spans="1:21" x14ac:dyDescent="0.35">
      <c r="A12">
        <f t="shared" si="4"/>
        <v>10</v>
      </c>
      <c r="B12" s="14">
        <v>68</v>
      </c>
      <c r="C12">
        <f t="shared" si="5"/>
        <v>0.39467637821703222</v>
      </c>
      <c r="D12" s="5">
        <f t="shared" si="2"/>
        <v>0.98775399379567608</v>
      </c>
      <c r="E12">
        <f t="shared" si="1"/>
        <v>0.93511636643170981</v>
      </c>
      <c r="F12">
        <f t="shared" si="1"/>
        <v>0.96635242281925238</v>
      </c>
      <c r="G12">
        <f t="shared" si="1"/>
        <v>0.64173628583671793</v>
      </c>
      <c r="H12">
        <f t="shared" si="1"/>
        <v>0.99453869793061711</v>
      </c>
      <c r="I12">
        <f t="shared" si="1"/>
        <v>0.79344394333946766</v>
      </c>
      <c r="J12">
        <f t="shared" si="1"/>
        <v>0.95190843980682727</v>
      </c>
      <c r="K12">
        <f t="shared" si="1"/>
        <v>0.22516667549122907</v>
      </c>
      <c r="L12">
        <f t="shared" si="1"/>
        <v>0.97833309598255014</v>
      </c>
      <c r="M12" t="str">
        <f t="shared" si="1"/>
        <v/>
      </c>
      <c r="N12" t="str">
        <f t="shared" si="1"/>
        <v/>
      </c>
      <c r="O12" s="6" t="str">
        <f t="shared" si="1"/>
        <v/>
      </c>
      <c r="P12" s="11">
        <f t="shared" si="3"/>
        <v>0.97437253020578429</v>
      </c>
      <c r="R12" t="s">
        <v>9</v>
      </c>
      <c r="S12" s="11">
        <f>0.361-0.25/SQRT(S10)+1.41/S10-3.4/SQRT(S10)^3</f>
        <v>0.32453992821609978</v>
      </c>
      <c r="U12" t="e" cm="1">
        <f t="array" aca="1" ref="U12" ca="1">FTEXT(S12)</f>
        <v>#NAME?</v>
      </c>
    </row>
    <row r="13" spans="1:21" x14ac:dyDescent="0.35">
      <c r="A13">
        <f t="shared" si="4"/>
        <v>11</v>
      </c>
      <c r="B13" s="14">
        <v>45</v>
      </c>
      <c r="C13">
        <f t="shared" si="5"/>
        <v>-1.3073655028439184</v>
      </c>
      <c r="D13" s="5">
        <f t="shared" si="2"/>
        <v>0.57832056698882506</v>
      </c>
      <c r="E13">
        <f t="shared" si="1"/>
        <v>0.70434904162694101</v>
      </c>
      <c r="F13">
        <f t="shared" si="1"/>
        <v>0.64173628583671793</v>
      </c>
      <c r="G13">
        <f t="shared" si="1"/>
        <v>0.10011835359337479</v>
      </c>
      <c r="H13">
        <f t="shared" si="1"/>
        <v>0.42499957536750754</v>
      </c>
      <c r="I13">
        <f t="shared" si="1"/>
        <v>0.87205155207291918</v>
      </c>
      <c r="J13">
        <f t="shared" si="1"/>
        <v>0.31619832163888473</v>
      </c>
      <c r="K13">
        <f t="shared" si="1"/>
        <v>0.87205155207291929</v>
      </c>
      <c r="L13">
        <f t="shared" si="1"/>
        <v>0.36859746314986813</v>
      </c>
      <c r="M13">
        <f t="shared" si="1"/>
        <v>0.48469442351468073</v>
      </c>
      <c r="N13" t="str">
        <f t="shared" si="1"/>
        <v/>
      </c>
      <c r="O13" s="6" t="str">
        <f t="shared" si="1"/>
        <v/>
      </c>
      <c r="P13" s="11">
        <f t="shared" si="3"/>
        <v>0.75211395821207216</v>
      </c>
      <c r="R13" t="s">
        <v>10</v>
      </c>
      <c r="S13" s="12">
        <f>0.121-0.18/SQRT(S10)+0.85/S10-2/SQRT(S10)^3</f>
        <v>9.1759286673798179E-2</v>
      </c>
      <c r="U13" t="e" cm="1">
        <f t="array" aca="1" ref="U13" ca="1">FTEXT(S13)</f>
        <v>#NAME?</v>
      </c>
    </row>
    <row r="14" spans="1:21" ht="14.5" customHeight="1" x14ac:dyDescent="0.35">
      <c r="A14">
        <f t="shared" si="4"/>
        <v>12</v>
      </c>
      <c r="B14" s="13">
        <v>58</v>
      </c>
      <c r="C14" s="7">
        <f>(B14-C$16)/C$17</f>
        <v>-0.34534183093990284</v>
      </c>
      <c r="D14" s="8">
        <f t="shared" si="2"/>
        <v>0.93511636643170981</v>
      </c>
      <c r="E14" s="7">
        <f t="shared" si="1"/>
        <v>0.98775399379567608</v>
      </c>
      <c r="F14" s="7">
        <f t="shared" si="1"/>
        <v>0.96635242281925238</v>
      </c>
      <c r="G14" s="7">
        <f t="shared" si="1"/>
        <v>0.34186176423519632</v>
      </c>
      <c r="H14" s="7">
        <f t="shared" si="1"/>
        <v>0.82107099294547359</v>
      </c>
      <c r="I14" s="7">
        <f t="shared" si="1"/>
        <v>0.98775399379567608</v>
      </c>
      <c r="J14" s="7">
        <f t="shared" si="1"/>
        <v>0.70434904162694101</v>
      </c>
      <c r="K14" s="7">
        <f t="shared" si="1"/>
        <v>0.48469442351468073</v>
      </c>
      <c r="L14" s="7">
        <f t="shared" si="1"/>
        <v>0.7646498935186139</v>
      </c>
      <c r="M14" s="7">
        <f t="shared" si="1"/>
        <v>0.87205155207291918</v>
      </c>
      <c r="N14" s="7">
        <f t="shared" si="1"/>
        <v>0.79344394333946766</v>
      </c>
      <c r="O14" s="9" t="str">
        <f t="shared" si="1"/>
        <v/>
      </c>
      <c r="P14" s="12">
        <f t="shared" si="3"/>
        <v>0.98031941178069992</v>
      </c>
      <c r="R14" s="16" t="s">
        <v>14</v>
      </c>
      <c r="S14" s="17" t="str">
        <f>IF(S11&lt;S13,"&gt;.10",IF(S11=S13,0.1,IF(S11&lt;S12,".05&lt;p&lt;.1",IF(S11=S12,0.05,"&lt;.05"))))</f>
        <v>&gt;.10</v>
      </c>
      <c r="U14" s="15" t="e" cm="1">
        <f t="array" aca="1" ref="U14" ca="1">FTEXT(S14)</f>
        <v>#NAME?</v>
      </c>
    </row>
    <row r="16" spans="1:21" ht="14.5" customHeight="1" x14ac:dyDescent="0.45">
      <c r="B16" s="14" t="s">
        <v>11</v>
      </c>
      <c r="C16" s="10">
        <f>AVERAGE(B3:B14)</f>
        <v>62.666666666666664</v>
      </c>
      <c r="D16" t="e" cm="1">
        <f t="array" aca="1" ref="D16" ca="1">" "&amp;FTEXT(C16)</f>
        <v>#NAME?</v>
      </c>
      <c r="R16" t="e" cm="1">
        <f t="array" aca="1" ref="R16" ca="1">ICF_GOF(B3:B14,"norm",TRUE,0)</f>
        <v>#NAME?</v>
      </c>
      <c r="S16" s="10"/>
      <c r="U16" t="e" cm="1">
        <f t="array" aca="1" ref="U16" ca="1">FTEXT(R16)</f>
        <v>#NAME?</v>
      </c>
    </row>
    <row r="17" spans="2:19" ht="14.5" customHeight="1" x14ac:dyDescent="0.45">
      <c r="B17" s="14" t="s">
        <v>12</v>
      </c>
      <c r="C17" s="12">
        <f>STDEV(B3:B14)</f>
        <v>13.513180995089957</v>
      </c>
      <c r="D17" t="e" cm="1">
        <f t="array" aca="1" ref="D17" ca="1">" "&amp;FTEXT(C17)</f>
        <v>#NAME?</v>
      </c>
      <c r="S17" s="11"/>
    </row>
    <row r="18" spans="2:19" x14ac:dyDescent="0.35">
      <c r="S1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640D-DFD8-42FA-B0BF-BFB2AB38B0EE}">
  <sheetPr codeName="Sheet2"/>
  <dimension ref="A1:U29"/>
  <sheetViews>
    <sheetView workbookViewId="0"/>
  </sheetViews>
  <sheetFormatPr defaultRowHeight="14.5" x14ac:dyDescent="0.35"/>
  <cols>
    <col min="1" max="1" width="4.6328125" customWidth="1"/>
    <col min="17" max="17" width="3.7265625" customWidth="1"/>
    <col min="20" max="20" width="2.54296875" customWidth="1"/>
    <col min="21" max="21" width="69.453125" customWidth="1"/>
  </cols>
  <sheetData>
    <row r="1" spans="1:21" x14ac:dyDescent="0.35">
      <c r="D1">
        <v>1</v>
      </c>
      <c r="E1">
        <f>D1+1</f>
        <v>2</v>
      </c>
      <c r="F1">
        <f t="shared" ref="F1:O1" si="0">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  <c r="L1">
        <f t="shared" si="0"/>
        <v>9</v>
      </c>
      <c r="M1">
        <f t="shared" si="0"/>
        <v>10</v>
      </c>
      <c r="N1">
        <f t="shared" si="0"/>
        <v>11</v>
      </c>
      <c r="O1">
        <f t="shared" si="0"/>
        <v>12</v>
      </c>
    </row>
    <row r="2" spans="1:21" ht="14.5" customHeight="1" x14ac:dyDescent="0.35">
      <c r="B2" s="13" t="s">
        <v>0</v>
      </c>
      <c r="C2" s="13" t="s">
        <v>1</v>
      </c>
      <c r="D2" cm="1">
        <f t="array" ref="D2:O2">TRANSPOSE(C3:C14)</f>
        <v>-0.514998833504551</v>
      </c>
      <c r="E2">
        <v>-0.373356004410411</v>
      </c>
      <c r="F2">
        <v>-9.7571263097631488E-3</v>
      </c>
      <c r="G2">
        <v>-0.49207459568437412</v>
      </c>
      <c r="H2">
        <v>-0.40073653283109145</v>
      </c>
      <c r="I2">
        <v>-0.16436853103731863</v>
      </c>
      <c r="J2">
        <v>-0.50669607442366105</v>
      </c>
      <c r="K2">
        <v>0.5536529723937369</v>
      </c>
      <c r="L2">
        <v>2.999698661879544</v>
      </c>
      <c r="M2">
        <v>7.5184064108455087E-3</v>
      </c>
      <c r="N2">
        <v>-0.56061676927836612</v>
      </c>
      <c r="O2">
        <v>-0.53826557320459179</v>
      </c>
      <c r="P2" t="s">
        <v>13</v>
      </c>
    </row>
    <row r="3" spans="1:21" x14ac:dyDescent="0.35">
      <c r="A3">
        <v>1</v>
      </c>
      <c r="B3">
        <v>1.2282366745411541</v>
      </c>
      <c r="C3">
        <f>(B3-C$16)/C$17</f>
        <v>-0.514998833504551</v>
      </c>
      <c r="D3" s="2" t="str">
        <f>IF(D$1&lt;$A3,EXP(-(($C3-D$2)^2)/4),"")</f>
        <v/>
      </c>
      <c r="E3" s="3" t="str">
        <f t="shared" ref="E3:O14" si="1">IF(E$1&lt;$A3,EXP(-(($C3-E$2)^2)/4),"")</f>
        <v/>
      </c>
      <c r="F3" s="3" t="str">
        <f t="shared" si="1"/>
        <v/>
      </c>
      <c r="G3" s="3" t="str">
        <f t="shared" si="1"/>
        <v/>
      </c>
      <c r="H3" s="3" t="str">
        <f t="shared" si="1"/>
        <v/>
      </c>
      <c r="I3" s="3" t="str">
        <f t="shared" si="1"/>
        <v/>
      </c>
      <c r="J3" s="3" t="str">
        <f t="shared" si="1"/>
        <v/>
      </c>
      <c r="K3" s="3" t="str">
        <f t="shared" si="1"/>
        <v/>
      </c>
      <c r="L3" s="3" t="str">
        <f t="shared" si="1"/>
        <v/>
      </c>
      <c r="M3" s="3" t="str">
        <f t="shared" si="1"/>
        <v/>
      </c>
      <c r="N3" s="3" t="str">
        <f t="shared" si="1"/>
        <v/>
      </c>
      <c r="O3" s="4" t="str">
        <f t="shared" si="1"/>
        <v/>
      </c>
      <c r="P3" s="10">
        <f>EXP(-((C3^2)/6))</f>
        <v>0.9567587909060532</v>
      </c>
      <c r="S3">
        <f>SUM(P3:P14)</f>
        <v>10.896643181750296</v>
      </c>
      <c r="U3" t="e" cm="1">
        <f t="array" aca="1" ref="U3" ca="1">FTEXT(S3)</f>
        <v>#NAME?</v>
      </c>
    </row>
    <row r="4" spans="1:21" x14ac:dyDescent="0.35">
      <c r="A4">
        <f>A3+1</f>
        <v>2</v>
      </c>
      <c r="B4">
        <v>1.7046597675792816</v>
      </c>
      <c r="C4">
        <f>(B4-C$16)/C$17</f>
        <v>-0.373356004410411</v>
      </c>
      <c r="D4" s="5">
        <f t="shared" ref="D4:D14" si="2">IF(D$1&lt;$A4,EXP(-(($C4-D$2)^2)/4),"")</f>
        <v>0.99499688472464776</v>
      </c>
      <c r="E4" t="str">
        <f t="shared" si="1"/>
        <v/>
      </c>
      <c r="F4" t="str">
        <f t="shared" si="1"/>
        <v/>
      </c>
      <c r="G4" t="str">
        <f t="shared" si="1"/>
        <v/>
      </c>
      <c r="H4" t="str">
        <f t="shared" si="1"/>
        <v/>
      </c>
      <c r="I4" t="str">
        <f t="shared" si="1"/>
        <v/>
      </c>
      <c r="J4" t="str">
        <f t="shared" si="1"/>
        <v/>
      </c>
      <c r="K4" t="str">
        <f t="shared" si="1"/>
        <v/>
      </c>
      <c r="L4" t="str">
        <f t="shared" si="1"/>
        <v/>
      </c>
      <c r="M4" t="str">
        <f t="shared" si="1"/>
        <v/>
      </c>
      <c r="N4" t="str">
        <f t="shared" si="1"/>
        <v/>
      </c>
      <c r="O4" s="6" t="str">
        <f t="shared" si="1"/>
        <v/>
      </c>
      <c r="P4" s="11">
        <f t="shared" ref="P4:P14" si="3">EXP(-((C4^2)/6))</f>
        <v>0.9770353445272838</v>
      </c>
      <c r="S4">
        <f>SUM(D3:O14)</f>
        <v>52.879019952934421</v>
      </c>
      <c r="U4" t="e" cm="1">
        <f t="array" aca="1" ref="U4" ca="1">FTEXT(S4)</f>
        <v>#NAME?</v>
      </c>
    </row>
    <row r="5" spans="1:21" x14ac:dyDescent="0.35">
      <c r="A5">
        <f t="shared" ref="A5:A14" si="4">A4+1</f>
        <v>3</v>
      </c>
      <c r="B5">
        <v>2.927643685916383</v>
      </c>
      <c r="C5">
        <f t="shared" ref="C5:C13" si="5">(B5-C$16)/C$17</f>
        <v>-9.7571263097631488E-3</v>
      </c>
      <c r="D5" s="5">
        <f t="shared" si="2"/>
        <v>0.93817639276023612</v>
      </c>
      <c r="E5">
        <f t="shared" si="1"/>
        <v>0.96748918151340024</v>
      </c>
      <c r="F5" t="str">
        <f t="shared" si="1"/>
        <v/>
      </c>
      <c r="G5" t="str">
        <f t="shared" si="1"/>
        <v/>
      </c>
      <c r="H5" t="str">
        <f t="shared" si="1"/>
        <v/>
      </c>
      <c r="I5" t="str">
        <f t="shared" si="1"/>
        <v/>
      </c>
      <c r="J5" t="str">
        <f t="shared" si="1"/>
        <v/>
      </c>
      <c r="K5" t="str">
        <f t="shared" si="1"/>
        <v/>
      </c>
      <c r="L5" t="str">
        <f t="shared" si="1"/>
        <v/>
      </c>
      <c r="M5" t="str">
        <f t="shared" si="1"/>
        <v/>
      </c>
      <c r="N5" t="str">
        <f t="shared" si="1"/>
        <v/>
      </c>
      <c r="O5" s="6" t="str">
        <f t="shared" si="1"/>
        <v/>
      </c>
      <c r="P5" s="11">
        <f t="shared" si="3"/>
        <v>0.99998413320690815</v>
      </c>
      <c r="S5" s="10">
        <f>2*S4/S10</f>
        <v>8.8131699921557374</v>
      </c>
      <c r="U5" t="e" cm="1">
        <f t="array" aca="1" ref="U5" ca="1">FTEXT(S5)</f>
        <v>#NAME?</v>
      </c>
    </row>
    <row r="6" spans="1:21" x14ac:dyDescent="0.35">
      <c r="A6">
        <f t="shared" si="4"/>
        <v>4</v>
      </c>
      <c r="B6">
        <v>1.3053435521549261</v>
      </c>
      <c r="C6">
        <f t="shared" si="5"/>
        <v>-0.49207459568437412</v>
      </c>
      <c r="D6" s="5">
        <f t="shared" si="2"/>
        <v>0.99986862846008762</v>
      </c>
      <c r="E6">
        <f t="shared" si="1"/>
        <v>0.99648267435465931</v>
      </c>
      <c r="F6">
        <f t="shared" si="1"/>
        <v>0.94350130095299534</v>
      </c>
      <c r="G6" t="str">
        <f t="shared" si="1"/>
        <v/>
      </c>
      <c r="H6" t="str">
        <f t="shared" si="1"/>
        <v/>
      </c>
      <c r="I6" t="str">
        <f t="shared" si="1"/>
        <v/>
      </c>
      <c r="J6" t="str">
        <f t="shared" si="1"/>
        <v/>
      </c>
      <c r="K6" t="str">
        <f t="shared" si="1"/>
        <v/>
      </c>
      <c r="L6" t="str">
        <f t="shared" si="1"/>
        <v/>
      </c>
      <c r="M6" t="str">
        <f t="shared" si="1"/>
        <v/>
      </c>
      <c r="N6" t="str">
        <f t="shared" si="1"/>
        <v/>
      </c>
      <c r="O6" s="6" t="str">
        <f t="shared" si="1"/>
        <v/>
      </c>
      <c r="P6" s="11">
        <f t="shared" si="3"/>
        <v>0.96044723364823925</v>
      </c>
      <c r="S6" s="11">
        <f>-2*SQRT(2/3)*S3</f>
        <v>-17.794143802977068</v>
      </c>
      <c r="U6" t="e" cm="1">
        <f t="array" aca="1" ref="U6" ca="1">FTEXT(S6)</f>
        <v>#NAME?</v>
      </c>
    </row>
    <row r="7" spans="1:21" x14ac:dyDescent="0.35">
      <c r="A7">
        <f t="shared" si="4"/>
        <v>5</v>
      </c>
      <c r="B7">
        <v>1.6125639225398618</v>
      </c>
      <c r="C7">
        <f t="shared" si="5"/>
        <v>-0.40073653283109145</v>
      </c>
      <c r="D7" s="5">
        <f t="shared" si="2"/>
        <v>0.99674135261514429</v>
      </c>
      <c r="E7">
        <f t="shared" si="1"/>
        <v>0.99981259422850699</v>
      </c>
      <c r="F7">
        <f t="shared" si="1"/>
        <v>0.96250480167351027</v>
      </c>
      <c r="G7">
        <f t="shared" si="1"/>
        <v>0.9979165130469615</v>
      </c>
      <c r="H7" t="str">
        <f t="shared" si="1"/>
        <v/>
      </c>
      <c r="I7" t="str">
        <f t="shared" si="1"/>
        <v/>
      </c>
      <c r="J7" t="str">
        <f t="shared" si="1"/>
        <v/>
      </c>
      <c r="K7" t="str">
        <f t="shared" si="1"/>
        <v/>
      </c>
      <c r="L7" t="str">
        <f t="shared" si="1"/>
        <v/>
      </c>
      <c r="M7" t="str">
        <f t="shared" si="1"/>
        <v/>
      </c>
      <c r="N7" t="str">
        <f t="shared" si="1"/>
        <v/>
      </c>
      <c r="O7" s="6" t="str">
        <f t="shared" si="1"/>
        <v/>
      </c>
      <c r="P7" s="11">
        <f t="shared" si="3"/>
        <v>0.97359004581965281</v>
      </c>
      <c r="S7" s="12">
        <f>1+S10/SQRT(2)</f>
        <v>9.4852813742385695</v>
      </c>
      <c r="U7" t="e" cm="1">
        <f t="array" aca="1" ref="U7" ca="1">FTEXT(S7)</f>
        <v>#NAME?</v>
      </c>
    </row>
    <row r="8" spans="1:21" x14ac:dyDescent="0.35">
      <c r="A8">
        <f t="shared" si="4"/>
        <v>6</v>
      </c>
      <c r="B8">
        <v>2.4076001077814473</v>
      </c>
      <c r="C8">
        <f t="shared" si="5"/>
        <v>-0.16436853103731863</v>
      </c>
      <c r="D8" s="5">
        <f t="shared" si="2"/>
        <v>0.96973212806977915</v>
      </c>
      <c r="E8">
        <f t="shared" si="1"/>
        <v>0.98914045425529018</v>
      </c>
      <c r="F8">
        <f t="shared" si="1"/>
        <v>0.99404165017594026</v>
      </c>
      <c r="G8">
        <f t="shared" si="1"/>
        <v>0.97350938260732311</v>
      </c>
      <c r="H8">
        <f t="shared" si="1"/>
        <v>0.98612963430423051</v>
      </c>
      <c r="I8" t="str">
        <f t="shared" si="1"/>
        <v/>
      </c>
      <c r="J8" t="str">
        <f t="shared" si="1"/>
        <v/>
      </c>
      <c r="K8" t="str">
        <f t="shared" si="1"/>
        <v/>
      </c>
      <c r="L8" t="str">
        <f t="shared" si="1"/>
        <v/>
      </c>
      <c r="M8" t="str">
        <f t="shared" si="1"/>
        <v/>
      </c>
      <c r="N8" t="str">
        <f t="shared" si="1"/>
        <v/>
      </c>
      <c r="O8" s="6" t="str">
        <f t="shared" si="1"/>
        <v/>
      </c>
      <c r="P8" s="11">
        <f t="shared" si="3"/>
        <v>0.99550728689950707</v>
      </c>
      <c r="R8" t="s">
        <v>7</v>
      </c>
      <c r="S8">
        <f>SUM(S5:S7)</f>
        <v>0.50430756341723892</v>
      </c>
      <c r="U8" t="e" cm="1">
        <f t="array" aca="1" ref="U8" ca="1">FTEXT(S8)</f>
        <v>#NAME?</v>
      </c>
    </row>
    <row r="9" spans="1:21" x14ac:dyDescent="0.35">
      <c r="A9">
        <f t="shared" si="4"/>
        <v>7</v>
      </c>
      <c r="B9">
        <v>1.2561634406709026</v>
      </c>
      <c r="C9">
        <f t="shared" si="5"/>
        <v>-0.50669607442366105</v>
      </c>
      <c r="D9" s="5">
        <f t="shared" si="2"/>
        <v>0.99998276619641491</v>
      </c>
      <c r="E9">
        <f t="shared" si="1"/>
        <v>0.99556497035152758</v>
      </c>
      <c r="F9">
        <f t="shared" si="1"/>
        <v>0.94013003372235027</v>
      </c>
      <c r="G9">
        <f t="shared" si="1"/>
        <v>0.99994655451812975</v>
      </c>
      <c r="H9">
        <f t="shared" si="1"/>
        <v>0.99719707942397073</v>
      </c>
      <c r="I9">
        <f t="shared" si="1"/>
        <v>0.97112796093678722</v>
      </c>
      <c r="J9" t="str">
        <f t="shared" si="1"/>
        <v/>
      </c>
      <c r="K9" t="str">
        <f t="shared" si="1"/>
        <v/>
      </c>
      <c r="L9" t="str">
        <f t="shared" si="1"/>
        <v/>
      </c>
      <c r="M9" t="str">
        <f t="shared" si="1"/>
        <v/>
      </c>
      <c r="N9" t="str">
        <f t="shared" si="1"/>
        <v/>
      </c>
      <c r="O9" s="6" t="str">
        <f t="shared" si="1"/>
        <v/>
      </c>
      <c r="P9" s="11">
        <f t="shared" si="3"/>
        <v>0.95811242697540233</v>
      </c>
    </row>
    <row r="10" spans="1:21" x14ac:dyDescent="0.35">
      <c r="A10">
        <f t="shared" si="4"/>
        <v>8</v>
      </c>
      <c r="B10">
        <v>4.8227031364363757</v>
      </c>
      <c r="C10">
        <f t="shared" si="5"/>
        <v>0.5536529723937369</v>
      </c>
      <c r="D10" s="5">
        <f t="shared" si="2"/>
        <v>0.75163520643025894</v>
      </c>
      <c r="E10">
        <f t="shared" si="1"/>
        <v>0.80667339246409364</v>
      </c>
      <c r="F10">
        <f t="shared" si="1"/>
        <v>0.92370942229914021</v>
      </c>
      <c r="G10">
        <f t="shared" si="1"/>
        <v>0.76079865421546378</v>
      </c>
      <c r="H10">
        <f t="shared" si="1"/>
        <v>0.79635132143523846</v>
      </c>
      <c r="I10">
        <f t="shared" si="1"/>
        <v>0.87907178334513481</v>
      </c>
      <c r="J10">
        <f t="shared" si="1"/>
        <v>0.75496414171997173</v>
      </c>
      <c r="K10" t="str">
        <f t="shared" si="1"/>
        <v/>
      </c>
      <c r="L10" t="str">
        <f t="shared" si="1"/>
        <v/>
      </c>
      <c r="M10" t="str">
        <f t="shared" si="1"/>
        <v/>
      </c>
      <c r="N10" t="str">
        <f t="shared" si="1"/>
        <v/>
      </c>
      <c r="O10" s="6" t="str">
        <f t="shared" si="1"/>
        <v/>
      </c>
      <c r="P10" s="11">
        <f t="shared" si="3"/>
        <v>0.95019447738008389</v>
      </c>
      <c r="R10" t="s">
        <v>3</v>
      </c>
      <c r="S10" s="10">
        <f>A14</f>
        <v>12</v>
      </c>
      <c r="U10" t="e" cm="1">
        <f t="array" aca="1" ref="U10" ca="1">FTEXT(S10)</f>
        <v>#NAME?</v>
      </c>
    </row>
    <row r="11" spans="1:21" x14ac:dyDescent="0.35">
      <c r="A11">
        <f t="shared" si="4"/>
        <v>9</v>
      </c>
      <c r="B11">
        <v>13.050106249959898</v>
      </c>
      <c r="C11">
        <f t="shared" si="5"/>
        <v>2.999698661879544</v>
      </c>
      <c r="D11" s="5">
        <f t="shared" si="2"/>
        <v>4.5580530287632197E-2</v>
      </c>
      <c r="E11">
        <f t="shared" si="1"/>
        <v>5.8170644272054997E-2</v>
      </c>
      <c r="F11">
        <f t="shared" si="1"/>
        <v>0.10391250466134853</v>
      </c>
      <c r="G11">
        <f t="shared" si="1"/>
        <v>4.7448037193841198E-2</v>
      </c>
      <c r="H11">
        <f t="shared" si="1"/>
        <v>5.5535108182638807E-2</v>
      </c>
      <c r="I11">
        <f t="shared" si="1"/>
        <v>8.1853001890847474E-2</v>
      </c>
      <c r="J11">
        <f t="shared" si="1"/>
        <v>4.6249667155210034E-2</v>
      </c>
      <c r="K11">
        <f t="shared" si="1"/>
        <v>0.22407266581743482</v>
      </c>
      <c r="L11" t="str">
        <f t="shared" si="1"/>
        <v/>
      </c>
      <c r="M11" t="str">
        <f t="shared" si="1"/>
        <v/>
      </c>
      <c r="N11" t="str">
        <f t="shared" si="1"/>
        <v/>
      </c>
      <c r="O11" s="6" t="str">
        <f t="shared" si="1"/>
        <v/>
      </c>
      <c r="P11" s="11">
        <f t="shared" si="3"/>
        <v>0.22319740452525894</v>
      </c>
      <c r="R11" t="s">
        <v>7</v>
      </c>
      <c r="S11" s="11">
        <f>S8</f>
        <v>0.50430756341723892</v>
      </c>
      <c r="U11" t="e" cm="1">
        <f t="array" aca="1" ref="U11" ca="1">FTEXT(S11)</f>
        <v>#NAME?</v>
      </c>
    </row>
    <row r="12" spans="1:21" x14ac:dyDescent="0.35">
      <c r="A12">
        <f t="shared" si="4"/>
        <v>10</v>
      </c>
      <c r="B12">
        <v>2.9857508473256171</v>
      </c>
      <c r="C12">
        <f t="shared" si="5"/>
        <v>7.5184064108455087E-3</v>
      </c>
      <c r="D12" s="5">
        <f t="shared" si="2"/>
        <v>0.93402127139274038</v>
      </c>
      <c r="E12">
        <f t="shared" si="1"/>
        <v>0.96438341580955667</v>
      </c>
      <c r="F12">
        <f t="shared" si="1"/>
        <v>0.99992539177563677</v>
      </c>
      <c r="G12">
        <f t="shared" si="1"/>
        <v>0.93950861355679804</v>
      </c>
      <c r="H12">
        <f t="shared" si="1"/>
        <v>0.95918815531037493</v>
      </c>
      <c r="I12">
        <f t="shared" si="1"/>
        <v>0.99264093170990153</v>
      </c>
      <c r="J12">
        <f t="shared" si="1"/>
        <v>0.93603338718152462</v>
      </c>
      <c r="K12">
        <f t="shared" si="1"/>
        <v>0.9281464547397551</v>
      </c>
      <c r="L12">
        <f t="shared" si="1"/>
        <v>0.10664116588096523</v>
      </c>
      <c r="M12" t="str">
        <f t="shared" si="1"/>
        <v/>
      </c>
      <c r="N12" t="str">
        <f t="shared" si="1"/>
        <v/>
      </c>
      <c r="O12" s="6" t="str">
        <f t="shared" si="1"/>
        <v/>
      </c>
      <c r="P12" s="11">
        <f t="shared" si="3"/>
        <v>0.99999057897188504</v>
      </c>
      <c r="R12" t="s">
        <v>9</v>
      </c>
      <c r="S12" s="11">
        <f>0.361-0.25/SQRT(S10)+1.41/S10-3.4/SQRT(S10)^3</f>
        <v>0.32453992821609978</v>
      </c>
      <c r="U12" t="e" cm="1">
        <f t="array" aca="1" ref="U12" ca="1">FTEXT(S12)</f>
        <v>#NAME?</v>
      </c>
    </row>
    <row r="13" spans="1:21" x14ac:dyDescent="0.35">
      <c r="A13">
        <f t="shared" si="4"/>
        <v>11</v>
      </c>
      <c r="B13">
        <v>1.0747983522598974</v>
      </c>
      <c r="C13">
        <f t="shared" si="5"/>
        <v>-0.56061676927836612</v>
      </c>
      <c r="D13" s="5">
        <f t="shared" si="2"/>
        <v>0.99947988628998807</v>
      </c>
      <c r="E13">
        <f t="shared" si="1"/>
        <v>0.99127166650184806</v>
      </c>
      <c r="F13">
        <f t="shared" si="1"/>
        <v>0.92694449925462763</v>
      </c>
      <c r="G13">
        <f t="shared" si="1"/>
        <v>0.99882618207360441</v>
      </c>
      <c r="H13">
        <f t="shared" si="1"/>
        <v>0.99362995282285138</v>
      </c>
      <c r="I13">
        <f t="shared" si="1"/>
        <v>0.96150725682942739</v>
      </c>
      <c r="J13">
        <f t="shared" si="1"/>
        <v>0.99927340376557705</v>
      </c>
      <c r="K13">
        <f t="shared" si="1"/>
        <v>0.73315417548995943</v>
      </c>
      <c r="L13">
        <f t="shared" si="1"/>
        <v>4.2047241620058545E-2</v>
      </c>
      <c r="M13">
        <f t="shared" si="1"/>
        <v>0.9224755620105225</v>
      </c>
      <c r="N13" t="str">
        <f t="shared" si="1"/>
        <v/>
      </c>
      <c r="O13" s="6" t="str">
        <f t="shared" si="1"/>
        <v/>
      </c>
      <c r="P13" s="11">
        <f t="shared" si="3"/>
        <v>0.94896642501145245</v>
      </c>
      <c r="R13" t="s">
        <v>10</v>
      </c>
      <c r="S13" s="12">
        <f>0.121-0.18/SQRT(S10)+0.85/S10-2/SQRT(S10)^3</f>
        <v>9.1759286673798179E-2</v>
      </c>
      <c r="U13" t="e" cm="1">
        <f t="array" aca="1" ref="U13" ca="1">FTEXT(S13)</f>
        <v>#NAME?</v>
      </c>
    </row>
    <row r="14" spans="1:21" ht="14.5" customHeight="1" x14ac:dyDescent="0.35">
      <c r="A14">
        <f t="shared" si="4"/>
        <v>12</v>
      </c>
      <c r="B14">
        <v>1.1499777738703751</v>
      </c>
      <c r="C14" s="7">
        <f>(B14-C$16)/C$17</f>
        <v>-0.53826557320459179</v>
      </c>
      <c r="D14" s="8">
        <f t="shared" si="2"/>
        <v>0.99986467386334044</v>
      </c>
      <c r="E14" s="7">
        <f t="shared" si="1"/>
        <v>0.99322426802426311</v>
      </c>
      <c r="F14" s="7">
        <f t="shared" si="1"/>
        <v>0.93255206559017223</v>
      </c>
      <c r="G14" s="7">
        <f t="shared" si="1"/>
        <v>0.99946674063227536</v>
      </c>
      <c r="H14" s="7">
        <f t="shared" si="1"/>
        <v>0.995282602799333</v>
      </c>
      <c r="I14" s="7">
        <f t="shared" si="1"/>
        <v>0.96565393959754331</v>
      </c>
      <c r="J14" s="7">
        <f t="shared" si="1"/>
        <v>0.99975087272403496</v>
      </c>
      <c r="K14" s="7">
        <f t="shared" si="1"/>
        <v>0.7422482466464102</v>
      </c>
      <c r="L14" s="7">
        <f t="shared" si="1"/>
        <v>4.3748509637662157E-2</v>
      </c>
      <c r="M14" s="7">
        <f t="shared" si="1"/>
        <v>0.9282352853340089</v>
      </c>
      <c r="N14" s="7">
        <f t="shared" si="1"/>
        <v>0.99987511380744776</v>
      </c>
      <c r="O14" s="9" t="str">
        <f t="shared" si="1"/>
        <v/>
      </c>
      <c r="P14" s="12">
        <f t="shared" si="3"/>
        <v>0.9528590338785673</v>
      </c>
      <c r="R14" s="16" t="s">
        <v>14</v>
      </c>
      <c r="S14" s="17" t="str">
        <f>IF(S11&lt;S13,"&gt;.10",IF(S11=S13,0.1,IF(S11&lt;S12,".05&lt;p&lt;.1",IF(S11=S12,0.05,"&lt;.05"))))</f>
        <v>&lt;.05</v>
      </c>
      <c r="U14" s="15" t="e" cm="1">
        <f t="array" aca="1" ref="U14" ca="1">FTEXT(S14)</f>
        <v>#NAME?</v>
      </c>
    </row>
    <row r="16" spans="1:21" ht="14.5" customHeight="1" x14ac:dyDescent="0.45">
      <c r="B16" s="14" t="s">
        <v>11</v>
      </c>
      <c r="C16" s="10">
        <f>AVERAGE(B3:B14)</f>
        <v>2.9604622925863437</v>
      </c>
      <c r="D16" t="e" cm="1">
        <f t="array" aca="1" ref="D16" ca="1">" "&amp;FTEXT(C16)</f>
        <v>#NAME?</v>
      </c>
      <c r="H16" t="s">
        <v>16</v>
      </c>
      <c r="R16" t="e" cm="1">
        <f t="array" aca="1" ref="R16" ca="1">ICF_GOF(B3:B14,"norm",TRUE,0)</f>
        <v>#NAME?</v>
      </c>
      <c r="S16" s="10"/>
      <c r="U16" t="e" cm="1">
        <f t="array" aca="1" ref="U16" ca="1">FTEXT(R16)</f>
        <v>#NAME?</v>
      </c>
    </row>
    <row r="17" spans="2:19" ht="14.5" customHeight="1" x14ac:dyDescent="0.45">
      <c r="B17" s="14" t="s">
        <v>12</v>
      </c>
      <c r="C17" s="12">
        <f>STDEV(B3:B14)</f>
        <v>3.3635525079881217</v>
      </c>
      <c r="D17" t="e" cm="1">
        <f t="array" aca="1" ref="D17" ca="1">" "&amp;FTEXT(C17)</f>
        <v>#NAME?</v>
      </c>
      <c r="S17" s="11"/>
    </row>
    <row r="18" spans="2:19" x14ac:dyDescent="0.35">
      <c r="H18" s="18"/>
      <c r="I18" s="18" t="s">
        <v>15</v>
      </c>
      <c r="S18" s="12"/>
    </row>
    <row r="19" spans="2:19" x14ac:dyDescent="0.35">
      <c r="H19" t="s">
        <v>17</v>
      </c>
      <c r="I19" t="e">
        <f ca="1">SHAPIRO(B3:B14)</f>
        <v>#NAME?</v>
      </c>
    </row>
    <row r="20" spans="2:19" x14ac:dyDescent="0.35">
      <c r="H20" t="s">
        <v>14</v>
      </c>
      <c r="I20" t="e">
        <f ca="1">SWTEST(B3:B14)</f>
        <v>#NAME?</v>
      </c>
    </row>
    <row r="21" spans="2:19" x14ac:dyDescent="0.35">
      <c r="H21" t="s">
        <v>18</v>
      </c>
      <c r="I21">
        <v>0.05</v>
      </c>
    </row>
    <row r="22" spans="2:19" x14ac:dyDescent="0.35">
      <c r="H22" s="7" t="s">
        <v>19</v>
      </c>
      <c r="I22" s="1" t="e">
        <f ca="1">IF(I20&lt;I21,"no","yes")</f>
        <v>#NAME?</v>
      </c>
    </row>
    <row r="24" spans="2:19" x14ac:dyDescent="0.35">
      <c r="H24" t="s">
        <v>20</v>
      </c>
    </row>
    <row r="26" spans="2:19" x14ac:dyDescent="0.35">
      <c r="H26" s="3" t="s">
        <v>21</v>
      </c>
      <c r="I26" s="3" t="e">
        <f ca="1">DAGOSTINO(B3:B14)</f>
        <v>#NAME?</v>
      </c>
    </row>
    <row r="27" spans="2:19" x14ac:dyDescent="0.35">
      <c r="H27" t="s">
        <v>14</v>
      </c>
      <c r="I27" t="e">
        <f ca="1">DPTEST(B3:B14)</f>
        <v>#NAME?</v>
      </c>
    </row>
    <row r="28" spans="2:19" x14ac:dyDescent="0.35">
      <c r="H28" t="s">
        <v>18</v>
      </c>
      <c r="I28">
        <v>0.05</v>
      </c>
    </row>
    <row r="29" spans="2:19" x14ac:dyDescent="0.35">
      <c r="H29" s="7" t="s">
        <v>19</v>
      </c>
      <c r="I29" s="1" t="e">
        <f ca="1">IF(I27&lt;I28,"no","yes")</f>
        <v>#NAME?</v>
      </c>
    </row>
  </sheetData>
  <sortState xmlns:xlrd2="http://schemas.microsoft.com/office/spreadsheetml/2017/richdata2" ref="B3:B14">
    <sortCondition ref="B3:B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BFE6-D286-480F-85A3-D7AF2946CE82}">
  <sheetPr codeName="Sheet3"/>
  <dimension ref="B1:I13"/>
  <sheetViews>
    <sheetView workbookViewId="0"/>
  </sheetViews>
  <sheetFormatPr defaultRowHeight="14.5" x14ac:dyDescent="0.35"/>
  <cols>
    <col min="1" max="1" width="3.08984375" customWidth="1"/>
    <col min="3" max="3" width="5.6328125" customWidth="1"/>
    <col min="6" max="6" width="11.36328125" customWidth="1"/>
    <col min="7" max="7" width="4.1796875" customWidth="1"/>
  </cols>
  <sheetData>
    <row r="1" spans="2:9" x14ac:dyDescent="0.35">
      <c r="H1" t="s">
        <v>16</v>
      </c>
    </row>
    <row r="2" spans="2:9" x14ac:dyDescent="0.35">
      <c r="B2" s="10">
        <v>1.2282366745411541</v>
      </c>
      <c r="D2" t="e" cm="1">
        <f t="array" aca="1" ref="D2" ca="1">ICF_GOF(B2:B13,"norm",TRUE,0)</f>
        <v>#NAME?</v>
      </c>
      <c r="E2" s="10"/>
      <c r="H2" s="18"/>
      <c r="I2" s="18"/>
    </row>
    <row r="3" spans="2:9" x14ac:dyDescent="0.35">
      <c r="B3" s="11">
        <v>1.7046597675792816</v>
      </c>
      <c r="E3" s="11"/>
      <c r="H3" t="s">
        <v>17</v>
      </c>
      <c r="I3" t="e">
        <f ca="1">SHAPIRO(B2:B13)</f>
        <v>#NAME?</v>
      </c>
    </row>
    <row r="4" spans="2:9" x14ac:dyDescent="0.35">
      <c r="B4" s="11">
        <v>2.927643685916383</v>
      </c>
      <c r="E4" s="12"/>
      <c r="H4" t="s">
        <v>14</v>
      </c>
      <c r="I4" t="e">
        <f ca="1">SWTEST(B2:B13)</f>
        <v>#NAME?</v>
      </c>
    </row>
    <row r="5" spans="2:9" x14ac:dyDescent="0.35">
      <c r="B5" s="11">
        <v>1.3053435521549261</v>
      </c>
      <c r="H5" t="s">
        <v>18</v>
      </c>
      <c r="I5">
        <v>0.05</v>
      </c>
    </row>
    <row r="6" spans="2:9" x14ac:dyDescent="0.35">
      <c r="B6" s="11">
        <v>1.6125639225398618</v>
      </c>
      <c r="D6" t="e" cm="1">
        <f t="array" aca="1" ref="D6" ca="1">FTEXT(D2)</f>
        <v>#NAME?</v>
      </c>
      <c r="H6" s="7" t="s">
        <v>19</v>
      </c>
      <c r="I6" s="1" t="e">
        <f ca="1">IF(I4&lt;I5,"no","yes")</f>
        <v>#NAME?</v>
      </c>
    </row>
    <row r="7" spans="2:9" x14ac:dyDescent="0.35">
      <c r="B7" s="11">
        <v>2.4076001077814473</v>
      </c>
    </row>
    <row r="8" spans="2:9" x14ac:dyDescent="0.35">
      <c r="B8" s="11">
        <v>1.2561634406709026</v>
      </c>
      <c r="H8" t="s">
        <v>20</v>
      </c>
    </row>
    <row r="9" spans="2:9" x14ac:dyDescent="0.35">
      <c r="B9" s="11">
        <v>4.8227031364363757</v>
      </c>
    </row>
    <row r="10" spans="2:9" x14ac:dyDescent="0.35">
      <c r="B10" s="11">
        <v>13.050106249959898</v>
      </c>
      <c r="H10" s="3" t="s">
        <v>21</v>
      </c>
      <c r="I10" s="3" t="e">
        <f ca="1">DAGOSTINO(B2:B13)</f>
        <v>#NAME?</v>
      </c>
    </row>
    <row r="11" spans="2:9" x14ac:dyDescent="0.35">
      <c r="B11" s="11">
        <v>2.9857508473256171</v>
      </c>
      <c r="H11" t="s">
        <v>14</v>
      </c>
      <c r="I11" t="e">
        <f ca="1">DPTEST(B2:B13)</f>
        <v>#NAME?</v>
      </c>
    </row>
    <row r="12" spans="2:9" x14ac:dyDescent="0.35">
      <c r="B12" s="11">
        <v>1.0747983522598974</v>
      </c>
      <c r="H12" t="s">
        <v>18</v>
      </c>
      <c r="I12">
        <v>0.05</v>
      </c>
    </row>
    <row r="13" spans="2:9" x14ac:dyDescent="0.35">
      <c r="B13" s="12">
        <v>1.1499777738703751</v>
      </c>
      <c r="H13" s="7" t="s">
        <v>19</v>
      </c>
      <c r="I13" s="1" t="e">
        <f ca="1">IF(I11&lt;I12,"no","yes")</f>
        <v>#NAME?</v>
      </c>
    </row>
  </sheetData>
  <sortState xmlns:xlrd2="http://schemas.microsoft.com/office/spreadsheetml/2017/richdata2" ref="B2:B13">
    <sortCondition ref="B2:B1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A8A2-2707-4D9A-BD58-606E84412208}">
  <dimension ref="B1:G13"/>
  <sheetViews>
    <sheetView workbookViewId="0"/>
  </sheetViews>
  <sheetFormatPr defaultRowHeight="14.5" x14ac:dyDescent="0.35"/>
  <cols>
    <col min="1" max="1" width="3.453125" customWidth="1"/>
    <col min="3" max="3" width="5.453125" customWidth="1"/>
    <col min="5" max="5" width="7.1796875" customWidth="1"/>
  </cols>
  <sheetData>
    <row r="1" spans="2:7" x14ac:dyDescent="0.35">
      <c r="B1" s="14" t="s">
        <v>52</v>
      </c>
      <c r="D1" s="14" t="s">
        <v>19</v>
      </c>
    </row>
    <row r="2" spans="2:7" x14ac:dyDescent="0.35">
      <c r="B2" s="10">
        <v>20.913</v>
      </c>
      <c r="D2" s="10">
        <f>LN(B2)</f>
        <v>3.0403709751723715</v>
      </c>
      <c r="F2" t="e" cm="1">
        <f t="array" aca="1" ref="F2" ca="1">ICF_GOF(D2:D13,"norm",TRUE)</f>
        <v>#NAME?</v>
      </c>
      <c r="G2" s="10"/>
    </row>
    <row r="3" spans="2:7" x14ac:dyDescent="0.35">
      <c r="B3" s="11">
        <v>2.58</v>
      </c>
      <c r="D3" s="11">
        <f t="shared" ref="D3:D13" si="0">LN(B3)</f>
        <v>0.94778939893352609</v>
      </c>
      <c r="G3" s="11"/>
    </row>
    <row r="4" spans="2:7" x14ac:dyDescent="0.35">
      <c r="B4" s="11">
        <v>1.4999999999999999E-2</v>
      </c>
      <c r="D4" s="11">
        <f t="shared" si="0"/>
        <v>-4.1997050778799272</v>
      </c>
      <c r="G4" s="12"/>
    </row>
    <row r="5" spans="2:7" x14ac:dyDescent="0.35">
      <c r="B5" s="11">
        <v>8.3000000000000004E-2</v>
      </c>
      <c r="D5" s="11">
        <f t="shared" si="0"/>
        <v>-2.488914671185539</v>
      </c>
    </row>
    <row r="6" spans="2:7" x14ac:dyDescent="0.35">
      <c r="B6" s="11">
        <v>5.72</v>
      </c>
      <c r="D6" s="11">
        <f t="shared" si="0"/>
        <v>1.7439688053917064</v>
      </c>
      <c r="F6" t="e" cm="1">
        <f t="array" aca="1" ref="F6" ca="1">FTEXT(F2)</f>
        <v>#NAME?</v>
      </c>
    </row>
    <row r="7" spans="2:7" x14ac:dyDescent="0.35">
      <c r="B7" s="11">
        <v>11.676</v>
      </c>
      <c r="D7" s="11">
        <f t="shared" si="0"/>
        <v>2.4575354529918685</v>
      </c>
    </row>
    <row r="8" spans="2:7" x14ac:dyDescent="0.35">
      <c r="B8" s="11">
        <v>0.54300000000000004</v>
      </c>
      <c r="D8" s="11">
        <f t="shared" si="0"/>
        <v>-0.61064595904820151</v>
      </c>
      <c r="F8" t="e" cm="1">
        <f t="array" aca="1" ref="F8" ca="1">ICF_GOF(B2:B13,"lognorm",TRUE)</f>
        <v>#NAME?</v>
      </c>
      <c r="G8" s="10"/>
    </row>
    <row r="9" spans="2:7" x14ac:dyDescent="0.35">
      <c r="B9" s="11">
        <v>3.3620000000000001</v>
      </c>
      <c r="D9" s="11">
        <f t="shared" si="0"/>
        <v>1.2125360349864238</v>
      </c>
      <c r="G9" s="11"/>
    </row>
    <row r="10" spans="2:7" x14ac:dyDescent="0.35">
      <c r="B10" s="11">
        <v>15.294</v>
      </c>
      <c r="D10" s="11">
        <f t="shared" si="0"/>
        <v>2.7274605946220336</v>
      </c>
      <c r="G10" s="12"/>
    </row>
    <row r="11" spans="2:7" x14ac:dyDescent="0.35">
      <c r="B11" s="11">
        <v>8.3079999999999998</v>
      </c>
      <c r="D11" s="11">
        <f t="shared" si="0"/>
        <v>2.117218906013866</v>
      </c>
    </row>
    <row r="12" spans="2:7" x14ac:dyDescent="0.35">
      <c r="B12" s="11">
        <v>7.133</v>
      </c>
      <c r="D12" s="11">
        <f t="shared" si="0"/>
        <v>1.964731903295901</v>
      </c>
      <c r="F12" t="e" cm="1">
        <f t="array" aca="1" ref="F12" ca="1">FTEXT(F8)</f>
        <v>#NAME?</v>
      </c>
    </row>
    <row r="13" spans="2:7" x14ac:dyDescent="0.35">
      <c r="B13" s="12">
        <v>0.21199999999999999</v>
      </c>
      <c r="D13" s="12">
        <f t="shared" si="0"/>
        <v>-1.5511690043101247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3964-300C-4502-A76C-B065C3329FCE}">
  <sheetPr codeName="Sheet4"/>
  <dimension ref="A1:P17"/>
  <sheetViews>
    <sheetView workbookViewId="0"/>
  </sheetViews>
  <sheetFormatPr defaultRowHeight="14.5" x14ac:dyDescent="0.35"/>
  <cols>
    <col min="1" max="1" width="3.90625" customWidth="1"/>
  </cols>
  <sheetData>
    <row r="1" spans="1:16" x14ac:dyDescent="0.35">
      <c r="D1">
        <v>1</v>
      </c>
      <c r="E1">
        <f>D1+1</f>
        <v>2</v>
      </c>
      <c r="F1">
        <f t="shared" ref="F1:M1" si="0">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  <c r="L1">
        <f t="shared" si="0"/>
        <v>9</v>
      </c>
      <c r="M1">
        <f t="shared" si="0"/>
        <v>10</v>
      </c>
    </row>
    <row r="2" spans="1:16" x14ac:dyDescent="0.35">
      <c r="B2" s="1" t="s">
        <v>0</v>
      </c>
      <c r="C2" s="1" t="s">
        <v>1</v>
      </c>
      <c r="D2" cm="1">
        <f t="array" ref="D2:M2">TRANSPOSE(C3:C12)</f>
        <v>-0.60032748803203273</v>
      </c>
      <c r="E2">
        <v>-0.29472491164173376</v>
      </c>
      <c r="F2">
        <v>-0.11902960062343777</v>
      </c>
      <c r="G2">
        <v>-0.68484916667084561</v>
      </c>
      <c r="H2">
        <v>8.8693010349685561E-2</v>
      </c>
      <c r="I2">
        <v>-1</v>
      </c>
      <c r="J2">
        <v>0.20208636153989729</v>
      </c>
      <c r="K2">
        <v>-0.91538783481392327</v>
      </c>
      <c r="L2">
        <v>0.61168934864375324</v>
      </c>
      <c r="M2">
        <v>1</v>
      </c>
    </row>
    <row r="3" spans="1:16" x14ac:dyDescent="0.35">
      <c r="A3">
        <v>1</v>
      </c>
      <c r="B3">
        <v>0.22445117950265048</v>
      </c>
      <c r="C3">
        <f t="shared" ref="C3:C12" si="1">(B3-C$16)/C$17</f>
        <v>-0.60032748803203273</v>
      </c>
      <c r="D3" s="2" t="str">
        <f>IF(D$1&lt;$A3,ABS($C3-D$2),"")</f>
        <v/>
      </c>
      <c r="E3" s="3" t="str">
        <f t="shared" ref="E3:M12" si="2">IF(E$1&lt;$A3,ABS($C3-E$2),"")</f>
        <v/>
      </c>
      <c r="F3" s="3" t="str">
        <f t="shared" si="2"/>
        <v/>
      </c>
      <c r="G3" s="3" t="str">
        <f t="shared" si="2"/>
        <v/>
      </c>
      <c r="H3" s="3" t="str">
        <f t="shared" si="2"/>
        <v/>
      </c>
      <c r="I3" s="3" t="str">
        <f t="shared" si="2"/>
        <v/>
      </c>
      <c r="J3" s="3" t="str">
        <f t="shared" si="2"/>
        <v/>
      </c>
      <c r="K3" s="3" t="str">
        <f t="shared" si="2"/>
        <v/>
      </c>
      <c r="L3" s="3" t="str">
        <f t="shared" si="2"/>
        <v/>
      </c>
      <c r="M3" s="4" t="str">
        <f t="shared" si="2"/>
        <v/>
      </c>
    </row>
    <row r="4" spans="1:16" x14ac:dyDescent="0.35">
      <c r="A4">
        <f>A3+1</f>
        <v>2</v>
      </c>
      <c r="B4">
        <v>0.36369931849220449</v>
      </c>
      <c r="C4">
        <f t="shared" si="1"/>
        <v>-0.29472491164173376</v>
      </c>
      <c r="D4" s="5">
        <f t="shared" ref="D4:D12" si="3">IF(D$1&lt;$A4,ABS($C4-D$2),"")</f>
        <v>0.30560257639029897</v>
      </c>
      <c r="E4" t="str">
        <f t="shared" si="2"/>
        <v/>
      </c>
      <c r="F4" t="str">
        <f t="shared" si="2"/>
        <v/>
      </c>
      <c r="G4" t="str">
        <f t="shared" si="2"/>
        <v/>
      </c>
      <c r="H4" t="str">
        <f t="shared" si="2"/>
        <v/>
      </c>
      <c r="I4" t="str">
        <f t="shared" si="2"/>
        <v/>
      </c>
      <c r="J4" t="str">
        <f t="shared" si="2"/>
        <v/>
      </c>
      <c r="K4" t="str">
        <f t="shared" si="2"/>
        <v/>
      </c>
      <c r="L4" t="str">
        <f t="shared" si="2"/>
        <v/>
      </c>
      <c r="M4" s="6" t="str">
        <f t="shared" si="2"/>
        <v/>
      </c>
    </row>
    <row r="5" spans="1:16" x14ac:dyDescent="0.35">
      <c r="A5">
        <f t="shared" ref="A5:A12" si="4">A4+1</f>
        <v>3</v>
      </c>
      <c r="B5">
        <v>0.44375507383781032</v>
      </c>
      <c r="C5">
        <f t="shared" si="1"/>
        <v>-0.11902960062343777</v>
      </c>
      <c r="D5" s="5">
        <f t="shared" si="3"/>
        <v>0.48129788740859497</v>
      </c>
      <c r="E5">
        <f t="shared" si="2"/>
        <v>0.175695311018296</v>
      </c>
      <c r="F5" t="str">
        <f t="shared" si="2"/>
        <v/>
      </c>
      <c r="G5" t="str">
        <f t="shared" si="2"/>
        <v/>
      </c>
      <c r="H5" t="str">
        <f t="shared" si="2"/>
        <v/>
      </c>
      <c r="I5" t="str">
        <f t="shared" si="2"/>
        <v/>
      </c>
      <c r="J5" t="str">
        <f t="shared" si="2"/>
        <v/>
      </c>
      <c r="K5" t="str">
        <f t="shared" si="2"/>
        <v/>
      </c>
      <c r="L5" t="str">
        <f t="shared" si="2"/>
        <v/>
      </c>
      <c r="M5" s="6" t="str">
        <f t="shared" si="2"/>
        <v/>
      </c>
    </row>
    <row r="6" spans="1:16" x14ac:dyDescent="0.35">
      <c r="A6">
        <f t="shared" si="4"/>
        <v>4</v>
      </c>
      <c r="B6">
        <v>0.18593878672852515</v>
      </c>
      <c r="C6">
        <f t="shared" si="1"/>
        <v>-0.68484916667084561</v>
      </c>
      <c r="D6" s="5">
        <f t="shared" si="3"/>
        <v>8.452167863881288E-2</v>
      </c>
      <c r="E6">
        <f t="shared" si="2"/>
        <v>0.39012425502911185</v>
      </c>
      <c r="F6">
        <f t="shared" si="2"/>
        <v>0.5658195660474078</v>
      </c>
      <c r="G6" t="str">
        <f t="shared" si="2"/>
        <v/>
      </c>
      <c r="H6" t="str">
        <f t="shared" si="2"/>
        <v/>
      </c>
      <c r="I6" t="str">
        <f t="shared" si="2"/>
        <v/>
      </c>
      <c r="J6" t="str">
        <f t="shared" si="2"/>
        <v/>
      </c>
      <c r="K6" t="str">
        <f t="shared" si="2"/>
        <v/>
      </c>
      <c r="L6" t="str">
        <f t="shared" si="2"/>
        <v/>
      </c>
      <c r="M6" s="6" t="str">
        <f t="shared" si="2"/>
        <v/>
      </c>
    </row>
    <row r="7" spans="1:16" x14ac:dyDescent="0.35">
      <c r="A7">
        <f t="shared" si="4"/>
        <v>5</v>
      </c>
      <c r="B7">
        <v>0.53840410247399928</v>
      </c>
      <c r="C7">
        <f t="shared" si="1"/>
        <v>8.8693010349685561E-2</v>
      </c>
      <c r="D7" s="5">
        <f t="shared" si="3"/>
        <v>0.6890204983817183</v>
      </c>
      <c r="E7">
        <f t="shared" si="2"/>
        <v>0.38341792199141933</v>
      </c>
      <c r="F7">
        <f t="shared" si="2"/>
        <v>0.20772261097312333</v>
      </c>
      <c r="G7">
        <f t="shared" si="2"/>
        <v>0.77354217702053119</v>
      </c>
      <c r="H7" t="str">
        <f t="shared" si="2"/>
        <v/>
      </c>
      <c r="I7" t="str">
        <f t="shared" si="2"/>
        <v/>
      </c>
      <c r="J7" t="str">
        <f t="shared" si="2"/>
        <v/>
      </c>
      <c r="K7" t="str">
        <f t="shared" si="2"/>
        <v/>
      </c>
      <c r="L7" t="str">
        <f t="shared" si="2"/>
        <v/>
      </c>
      <c r="M7" s="6" t="str">
        <f t="shared" si="2"/>
        <v/>
      </c>
    </row>
    <row r="8" spans="1:16" x14ac:dyDescent="0.35">
      <c r="A8">
        <f t="shared" si="4"/>
        <v>6</v>
      </c>
      <c r="B8">
        <v>4.2339974308680306E-2</v>
      </c>
      <c r="C8">
        <f t="shared" si="1"/>
        <v>-1</v>
      </c>
      <c r="D8" s="5">
        <f t="shared" si="3"/>
        <v>0.39967251196796727</v>
      </c>
      <c r="E8">
        <f t="shared" si="2"/>
        <v>0.70527508835826624</v>
      </c>
      <c r="F8">
        <f t="shared" si="2"/>
        <v>0.88097039937656219</v>
      </c>
      <c r="G8">
        <f t="shared" si="2"/>
        <v>0.31515083332915439</v>
      </c>
      <c r="H8">
        <f t="shared" si="2"/>
        <v>1.0886930103496855</v>
      </c>
      <c r="I8" t="str">
        <f t="shared" si="2"/>
        <v/>
      </c>
      <c r="J8" t="str">
        <f t="shared" si="2"/>
        <v/>
      </c>
      <c r="K8" t="str">
        <f t="shared" si="2"/>
        <v/>
      </c>
      <c r="L8" t="str">
        <f t="shared" si="2"/>
        <v/>
      </c>
      <c r="M8" s="6" t="str">
        <f t="shared" si="2"/>
        <v/>
      </c>
    </row>
    <row r="9" spans="1:16" x14ac:dyDescent="0.35">
      <c r="A9">
        <f t="shared" si="4"/>
        <v>7</v>
      </c>
      <c r="B9">
        <v>0.59007190355582007</v>
      </c>
      <c r="C9">
        <f t="shared" si="1"/>
        <v>0.20208636153989729</v>
      </c>
      <c r="D9" s="5">
        <f t="shared" si="3"/>
        <v>0.80241384957192996</v>
      </c>
      <c r="E9">
        <f t="shared" si="2"/>
        <v>0.49681127318163104</v>
      </c>
      <c r="F9">
        <f t="shared" si="2"/>
        <v>0.32111596216333504</v>
      </c>
      <c r="G9">
        <f t="shared" si="2"/>
        <v>0.88693552821074295</v>
      </c>
      <c r="H9">
        <f t="shared" si="2"/>
        <v>0.11339335119021172</v>
      </c>
      <c r="I9">
        <f t="shared" si="2"/>
        <v>1.2020863615398973</v>
      </c>
      <c r="J9" t="str">
        <f t="shared" si="2"/>
        <v/>
      </c>
      <c r="K9" t="str">
        <f t="shared" si="2"/>
        <v/>
      </c>
      <c r="L9" t="str">
        <f t="shared" si="2"/>
        <v/>
      </c>
      <c r="M9" s="6" t="str">
        <f t="shared" si="2"/>
        <v/>
      </c>
    </row>
    <row r="10" spans="1:16" x14ac:dyDescent="0.35">
      <c r="A10">
        <f t="shared" si="4"/>
        <v>8</v>
      </c>
      <c r="B10">
        <v>8.0893597374313342E-2</v>
      </c>
      <c r="C10">
        <f t="shared" si="1"/>
        <v>-0.91538783481392327</v>
      </c>
      <c r="D10" s="5">
        <f t="shared" si="3"/>
        <v>0.31506034678189054</v>
      </c>
      <c r="E10">
        <f t="shared" si="2"/>
        <v>0.62066292317218952</v>
      </c>
      <c r="F10">
        <f t="shared" si="2"/>
        <v>0.79635823419048546</v>
      </c>
      <c r="G10">
        <f t="shared" si="2"/>
        <v>0.23053866814307766</v>
      </c>
      <c r="H10">
        <f t="shared" si="2"/>
        <v>1.0040808451636087</v>
      </c>
      <c r="I10">
        <f t="shared" si="2"/>
        <v>8.4612165186076727E-2</v>
      </c>
      <c r="J10">
        <f t="shared" si="2"/>
        <v>1.1174741963538206</v>
      </c>
      <c r="K10" t="str">
        <f t="shared" si="2"/>
        <v/>
      </c>
      <c r="L10" t="str">
        <f t="shared" si="2"/>
        <v/>
      </c>
      <c r="M10" s="6" t="str">
        <f t="shared" si="2"/>
        <v/>
      </c>
    </row>
    <row r="11" spans="1:16" x14ac:dyDescent="0.35">
      <c r="A11">
        <f t="shared" si="4"/>
        <v>9</v>
      </c>
      <c r="B11">
        <v>0.77670794030810963</v>
      </c>
      <c r="C11">
        <f t="shared" si="1"/>
        <v>0.61168934864375324</v>
      </c>
      <c r="D11" s="5">
        <f t="shared" si="3"/>
        <v>1.212016836675786</v>
      </c>
      <c r="E11">
        <f t="shared" si="2"/>
        <v>0.90641426028548699</v>
      </c>
      <c r="F11">
        <f t="shared" si="2"/>
        <v>0.73071894926719105</v>
      </c>
      <c r="G11">
        <f t="shared" si="2"/>
        <v>1.296538515314599</v>
      </c>
      <c r="H11">
        <f t="shared" si="2"/>
        <v>0.52299633829406766</v>
      </c>
      <c r="I11">
        <f t="shared" si="2"/>
        <v>1.6116893486437531</v>
      </c>
      <c r="J11">
        <f t="shared" si="2"/>
        <v>0.40960298710385595</v>
      </c>
      <c r="K11">
        <f t="shared" si="2"/>
        <v>1.5270771834576764</v>
      </c>
      <c r="L11" t="str">
        <f t="shared" si="2"/>
        <v/>
      </c>
      <c r="M11" s="6" t="str">
        <f t="shared" si="2"/>
        <v/>
      </c>
    </row>
    <row r="12" spans="1:16" x14ac:dyDescent="0.35">
      <c r="A12">
        <f t="shared" si="4"/>
        <v>10</v>
      </c>
      <c r="B12" s="7">
        <v>0.95364210162918983</v>
      </c>
      <c r="C12" s="7">
        <f t="shared" si="1"/>
        <v>1</v>
      </c>
      <c r="D12" s="8">
        <f t="shared" si="3"/>
        <v>1.6003274880320326</v>
      </c>
      <c r="E12" s="7">
        <f t="shared" si="2"/>
        <v>1.2947249116417336</v>
      </c>
      <c r="F12" s="7">
        <f t="shared" si="2"/>
        <v>1.1190296006234377</v>
      </c>
      <c r="G12" s="7">
        <f t="shared" si="2"/>
        <v>1.6848491666708456</v>
      </c>
      <c r="H12" s="7">
        <f t="shared" si="2"/>
        <v>0.91130698965031443</v>
      </c>
      <c r="I12" s="7">
        <f t="shared" si="2"/>
        <v>2</v>
      </c>
      <c r="J12" s="7">
        <f t="shared" si="2"/>
        <v>0.79791363846010266</v>
      </c>
      <c r="K12" s="7">
        <f t="shared" si="2"/>
        <v>1.9153878348139233</v>
      </c>
      <c r="L12" s="7">
        <f t="shared" si="2"/>
        <v>0.38831065135624676</v>
      </c>
      <c r="M12" s="9" t="str">
        <f t="shared" si="2"/>
        <v/>
      </c>
    </row>
    <row r="14" spans="1:16" x14ac:dyDescent="0.35">
      <c r="B14" t="s">
        <v>22</v>
      </c>
      <c r="C14" s="10">
        <f>MIN(B3:B12)</f>
        <v>4.2339974308680306E-2</v>
      </c>
      <c r="D14" t="e" cm="1">
        <f t="array" aca="1" ref="D14" ca="1">" "&amp;FTEXT(C14)</f>
        <v>#NAME?</v>
      </c>
      <c r="G14" t="s">
        <v>3</v>
      </c>
      <c r="H14" s="10">
        <f>A12</f>
        <v>10</v>
      </c>
      <c r="I14" t="e" cm="1">
        <f t="array" aca="1" ref="I14" ca="1">" "&amp;FTEXT(H14)</f>
        <v>#NAME?</v>
      </c>
    </row>
    <row r="15" spans="1:16" x14ac:dyDescent="0.35">
      <c r="B15" t="s">
        <v>23</v>
      </c>
      <c r="C15" s="11">
        <f>MAX(B3:B12)</f>
        <v>0.95364210162918983</v>
      </c>
      <c r="D15" t="e" cm="1">
        <f t="array" aca="1" ref="D15" ca="1">" "&amp;FTEXT(C15)</f>
        <v>#NAME?</v>
      </c>
      <c r="G15" t="s">
        <v>7</v>
      </c>
      <c r="H15" s="11">
        <f>-SUM(D3:M12)/H14+SUMSQ(C3:C12)/2+H14/6</f>
        <v>0.22559238768371137</v>
      </c>
      <c r="I15" t="e" cm="1">
        <f t="array" aca="1" ref="I15" ca="1">" "&amp;FTEXT(H15)</f>
        <v>#NAME?</v>
      </c>
      <c r="O15" t="e" cm="1">
        <f t="array" aca="1" ref="O15" ca="1">ICF_GOF(B3:B12,"uniform",TRUE)</f>
        <v>#NAME?</v>
      </c>
      <c r="P15" s="10"/>
    </row>
    <row r="16" spans="1:16" x14ac:dyDescent="0.35">
      <c r="B16" t="s">
        <v>4</v>
      </c>
      <c r="C16" s="11">
        <f>(C14+C15)/2</f>
        <v>0.49799103796893507</v>
      </c>
      <c r="D16" t="e" cm="1">
        <f t="array" aca="1" ref="D16" ca="1">" "&amp;FTEXT(C16)</f>
        <v>#NAME?</v>
      </c>
      <c r="G16" t="s">
        <v>9</v>
      </c>
      <c r="H16" s="11">
        <f>0.929+0.03/SQRT(H14)-0.83/H14+0.44/SQRT(H14)^3</f>
        <v>0.86940085468524608</v>
      </c>
      <c r="I16" t="e" cm="1">
        <f t="array" aca="1" ref="I16" ca="1">" "&amp;FTEXT(H16)</f>
        <v>#NAME?</v>
      </c>
      <c r="P16" s="11"/>
    </row>
    <row r="17" spans="2:16" x14ac:dyDescent="0.35">
      <c r="B17" t="s">
        <v>8</v>
      </c>
      <c r="C17" s="12">
        <f>(C15-C14)/2</f>
        <v>0.45565106366025476</v>
      </c>
      <c r="D17" t="e" cm="1">
        <f t="array" aca="1" ref="D17" ca="1">" "&amp;FTEXT(C17)</f>
        <v>#NAME?</v>
      </c>
      <c r="G17" t="s">
        <v>10</v>
      </c>
      <c r="H17" s="12">
        <f>0.701-0.064/SQRT(H14)+0.84/H14-1/SQRT(H14)^3</f>
        <v>0.73313864637323856</v>
      </c>
      <c r="I17" t="e" cm="1">
        <f t="array" aca="1" ref="I17" ca="1">" "&amp;FTEXT(H17)</f>
        <v>#NAME?</v>
      </c>
      <c r="P17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0ADE-1036-467C-BF1F-BEB76D71E9BB}">
  <sheetPr codeName="Sheet5"/>
  <dimension ref="A1:P17"/>
  <sheetViews>
    <sheetView workbookViewId="0"/>
  </sheetViews>
  <sheetFormatPr defaultRowHeight="14.5" x14ac:dyDescent="0.35"/>
  <cols>
    <col min="1" max="1" width="3.90625" customWidth="1"/>
  </cols>
  <sheetData>
    <row r="1" spans="1:16" x14ac:dyDescent="0.35">
      <c r="D1">
        <v>1</v>
      </c>
      <c r="E1">
        <f>D1+1</f>
        <v>2</v>
      </c>
      <c r="F1">
        <f t="shared" ref="F1:M1" si="0">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  <c r="L1">
        <f t="shared" si="0"/>
        <v>9</v>
      </c>
      <c r="M1">
        <f t="shared" si="0"/>
        <v>10</v>
      </c>
    </row>
    <row r="2" spans="1:16" x14ac:dyDescent="0.35">
      <c r="B2" s="1" t="s">
        <v>0</v>
      </c>
      <c r="C2" s="1" t="s">
        <v>1</v>
      </c>
      <c r="D2" cm="1">
        <f t="array" ref="D2:M2">TRANSPOSE(C3:C12)</f>
        <v>-1</v>
      </c>
      <c r="E2">
        <v>-0.91939970408254967</v>
      </c>
      <c r="F2">
        <v>-0.71249775671543325</v>
      </c>
      <c r="G2">
        <v>-0.98695521429637489</v>
      </c>
      <c r="H2">
        <v>-0.93498029299902941</v>
      </c>
      <c r="I2">
        <v>-0.80047767813433712</v>
      </c>
      <c r="J2">
        <v>-0.99527540615270937</v>
      </c>
      <c r="K2">
        <v>-0.39189542923579385</v>
      </c>
      <c r="L2">
        <v>1</v>
      </c>
      <c r="M2">
        <v>-0.70266730459641202</v>
      </c>
    </row>
    <row r="3" spans="1:16" x14ac:dyDescent="0.35">
      <c r="A3">
        <v>1</v>
      </c>
      <c r="B3" s="14">
        <v>1.2282366745411541</v>
      </c>
      <c r="C3">
        <f t="shared" ref="C3:C12" si="1">(B3-C$16)/C$17</f>
        <v>-1</v>
      </c>
      <c r="D3" s="2" t="str">
        <f>IF(D$1&lt;$A3,ABS($C3-D$2),"")</f>
        <v/>
      </c>
      <c r="E3" s="3" t="str">
        <f t="shared" ref="E3:M12" si="2">IF(E$1&lt;$A3,ABS($C3-E$2),"")</f>
        <v/>
      </c>
      <c r="F3" s="3" t="str">
        <f t="shared" si="2"/>
        <v/>
      </c>
      <c r="G3" s="3" t="str">
        <f t="shared" si="2"/>
        <v/>
      </c>
      <c r="H3" s="3" t="str">
        <f t="shared" si="2"/>
        <v/>
      </c>
      <c r="I3" s="3" t="str">
        <f t="shared" si="2"/>
        <v/>
      </c>
      <c r="J3" s="3" t="str">
        <f t="shared" si="2"/>
        <v/>
      </c>
      <c r="K3" s="3" t="str">
        <f t="shared" si="2"/>
        <v/>
      </c>
      <c r="L3" s="3" t="str">
        <f t="shared" si="2"/>
        <v/>
      </c>
      <c r="M3" s="4" t="str">
        <f t="shared" si="2"/>
        <v/>
      </c>
    </row>
    <row r="4" spans="1:16" x14ac:dyDescent="0.35">
      <c r="A4">
        <f>A3+1</f>
        <v>2</v>
      </c>
      <c r="B4" s="14">
        <v>1.7046597675792816</v>
      </c>
      <c r="C4">
        <f t="shared" si="1"/>
        <v>-0.91939970408254967</v>
      </c>
      <c r="D4" s="5">
        <f t="shared" ref="D4:D12" si="3">IF(D$1&lt;$A4,ABS($C4-D$2),"")</f>
        <v>8.0600295917450326E-2</v>
      </c>
      <c r="E4" t="str">
        <f t="shared" si="2"/>
        <v/>
      </c>
      <c r="F4" t="str">
        <f t="shared" si="2"/>
        <v/>
      </c>
      <c r="G4" t="str">
        <f t="shared" si="2"/>
        <v/>
      </c>
      <c r="H4" t="str">
        <f t="shared" si="2"/>
        <v/>
      </c>
      <c r="I4" t="str">
        <f t="shared" si="2"/>
        <v/>
      </c>
      <c r="J4" t="str">
        <f t="shared" si="2"/>
        <v/>
      </c>
      <c r="K4" t="str">
        <f t="shared" si="2"/>
        <v/>
      </c>
      <c r="L4" t="str">
        <f t="shared" si="2"/>
        <v/>
      </c>
      <c r="M4" s="6" t="str">
        <f t="shared" si="2"/>
        <v/>
      </c>
    </row>
    <row r="5" spans="1:16" x14ac:dyDescent="0.35">
      <c r="A5">
        <f t="shared" ref="A5:A12" si="4">A4+1</f>
        <v>3</v>
      </c>
      <c r="B5" s="14">
        <v>2.927643685916383</v>
      </c>
      <c r="C5">
        <f t="shared" si="1"/>
        <v>-0.71249775671543325</v>
      </c>
      <c r="D5" s="5">
        <f t="shared" si="3"/>
        <v>0.28750224328456675</v>
      </c>
      <c r="E5">
        <f t="shared" si="2"/>
        <v>0.20690194736711642</v>
      </c>
      <c r="F5" t="str">
        <f t="shared" si="2"/>
        <v/>
      </c>
      <c r="G5" t="str">
        <f t="shared" si="2"/>
        <v/>
      </c>
      <c r="H5" t="str">
        <f t="shared" si="2"/>
        <v/>
      </c>
      <c r="I5" t="str">
        <f t="shared" si="2"/>
        <v/>
      </c>
      <c r="J5" t="str">
        <f t="shared" si="2"/>
        <v/>
      </c>
      <c r="K5" t="str">
        <f t="shared" si="2"/>
        <v/>
      </c>
      <c r="L5" t="str">
        <f t="shared" si="2"/>
        <v/>
      </c>
      <c r="M5" s="6" t="str">
        <f t="shared" si="2"/>
        <v/>
      </c>
    </row>
    <row r="6" spans="1:16" x14ac:dyDescent="0.35">
      <c r="A6">
        <f t="shared" si="4"/>
        <v>4</v>
      </c>
      <c r="B6" s="14">
        <v>1.3053435521549261</v>
      </c>
      <c r="C6">
        <f t="shared" si="1"/>
        <v>-0.98695521429637489</v>
      </c>
      <c r="D6" s="5">
        <f t="shared" si="3"/>
        <v>1.3044785703625106E-2</v>
      </c>
      <c r="E6">
        <f t="shared" si="2"/>
        <v>6.7555510213825221E-2</v>
      </c>
      <c r="F6">
        <f t="shared" si="2"/>
        <v>0.27445745758094164</v>
      </c>
      <c r="G6" t="str">
        <f t="shared" si="2"/>
        <v/>
      </c>
      <c r="H6" t="str">
        <f t="shared" si="2"/>
        <v/>
      </c>
      <c r="I6" t="str">
        <f t="shared" si="2"/>
        <v/>
      </c>
      <c r="J6" t="str">
        <f t="shared" si="2"/>
        <v/>
      </c>
      <c r="K6" t="str">
        <f t="shared" si="2"/>
        <v/>
      </c>
      <c r="L6" t="str">
        <f t="shared" si="2"/>
        <v/>
      </c>
      <c r="M6" s="6" t="str">
        <f t="shared" si="2"/>
        <v/>
      </c>
    </row>
    <row r="7" spans="1:16" x14ac:dyDescent="0.35">
      <c r="A7">
        <f t="shared" si="4"/>
        <v>5</v>
      </c>
      <c r="B7" s="14">
        <v>1.6125639225398618</v>
      </c>
      <c r="C7">
        <f t="shared" si="1"/>
        <v>-0.93498029299902941</v>
      </c>
      <c r="D7" s="5">
        <f t="shared" si="3"/>
        <v>6.5019707000970595E-2</v>
      </c>
      <c r="E7">
        <f t="shared" si="2"/>
        <v>1.5580588916479732E-2</v>
      </c>
      <c r="F7">
        <f t="shared" si="2"/>
        <v>0.22248253628359616</v>
      </c>
      <c r="G7">
        <f t="shared" si="2"/>
        <v>5.1974921297345489E-2</v>
      </c>
      <c r="H7" t="str">
        <f t="shared" si="2"/>
        <v/>
      </c>
      <c r="I7" t="str">
        <f t="shared" si="2"/>
        <v/>
      </c>
      <c r="J7" t="str">
        <f t="shared" si="2"/>
        <v/>
      </c>
      <c r="K7" t="str">
        <f t="shared" si="2"/>
        <v/>
      </c>
      <c r="L7" t="str">
        <f t="shared" si="2"/>
        <v/>
      </c>
      <c r="M7" s="6" t="str">
        <f t="shared" si="2"/>
        <v/>
      </c>
    </row>
    <row r="8" spans="1:16" x14ac:dyDescent="0.35">
      <c r="A8">
        <f t="shared" si="4"/>
        <v>6</v>
      </c>
      <c r="B8" s="14">
        <v>2.4076001077814473</v>
      </c>
      <c r="C8">
        <f t="shared" si="1"/>
        <v>-0.80047767813433712</v>
      </c>
      <c r="D8" s="5">
        <f t="shared" si="3"/>
        <v>0.19952232186566288</v>
      </c>
      <c r="E8">
        <f t="shared" si="2"/>
        <v>0.11892202594821255</v>
      </c>
      <c r="F8">
        <f t="shared" si="2"/>
        <v>8.7979921418903873E-2</v>
      </c>
      <c r="G8">
        <f t="shared" si="2"/>
        <v>0.18647753616203777</v>
      </c>
      <c r="H8">
        <f t="shared" si="2"/>
        <v>0.13450261486469228</v>
      </c>
      <c r="I8" t="str">
        <f t="shared" si="2"/>
        <v/>
      </c>
      <c r="J8" t="str">
        <f t="shared" si="2"/>
        <v/>
      </c>
      <c r="K8" t="str">
        <f t="shared" si="2"/>
        <v/>
      </c>
      <c r="L8" t="str">
        <f t="shared" si="2"/>
        <v/>
      </c>
      <c r="M8" s="6" t="str">
        <f t="shared" si="2"/>
        <v/>
      </c>
    </row>
    <row r="9" spans="1:16" x14ac:dyDescent="0.35">
      <c r="A9">
        <f t="shared" si="4"/>
        <v>7</v>
      </c>
      <c r="B9" s="14">
        <v>1.2561634406709026</v>
      </c>
      <c r="C9">
        <f t="shared" si="1"/>
        <v>-0.99527540615270937</v>
      </c>
      <c r="D9" s="5">
        <f t="shared" si="3"/>
        <v>4.7245938472906257E-3</v>
      </c>
      <c r="E9">
        <f t="shared" si="2"/>
        <v>7.5875702070159701E-2</v>
      </c>
      <c r="F9">
        <f t="shared" si="2"/>
        <v>0.28277764943727612</v>
      </c>
      <c r="G9">
        <f t="shared" si="2"/>
        <v>8.3201918563344801E-3</v>
      </c>
      <c r="H9">
        <f t="shared" si="2"/>
        <v>6.0295113153679969E-2</v>
      </c>
      <c r="I9">
        <f t="shared" si="2"/>
        <v>0.19479772801837225</v>
      </c>
      <c r="J9" t="str">
        <f t="shared" si="2"/>
        <v/>
      </c>
      <c r="K9" t="str">
        <f t="shared" si="2"/>
        <v/>
      </c>
      <c r="L9" t="str">
        <f t="shared" si="2"/>
        <v/>
      </c>
      <c r="M9" s="6" t="str">
        <f t="shared" si="2"/>
        <v/>
      </c>
    </row>
    <row r="10" spans="1:16" x14ac:dyDescent="0.35">
      <c r="A10">
        <f t="shared" si="4"/>
        <v>8</v>
      </c>
      <c r="B10" s="14">
        <v>4.8227031364363757</v>
      </c>
      <c r="C10">
        <f t="shared" si="1"/>
        <v>-0.39189542923579385</v>
      </c>
      <c r="D10" s="5">
        <f t="shared" si="3"/>
        <v>0.6081045707642061</v>
      </c>
      <c r="E10">
        <f t="shared" si="2"/>
        <v>0.52750427484675577</v>
      </c>
      <c r="F10">
        <f t="shared" si="2"/>
        <v>0.3206023274796394</v>
      </c>
      <c r="G10">
        <f t="shared" si="2"/>
        <v>0.59505978506058099</v>
      </c>
      <c r="H10">
        <f t="shared" si="2"/>
        <v>0.5430848637632355</v>
      </c>
      <c r="I10">
        <f t="shared" si="2"/>
        <v>0.40858224889854328</v>
      </c>
      <c r="J10">
        <f t="shared" si="2"/>
        <v>0.60337997691691547</v>
      </c>
      <c r="K10" t="str">
        <f t="shared" si="2"/>
        <v/>
      </c>
      <c r="L10" t="str">
        <f t="shared" si="2"/>
        <v/>
      </c>
      <c r="M10" s="6" t="str">
        <f t="shared" si="2"/>
        <v/>
      </c>
    </row>
    <row r="11" spans="1:16" x14ac:dyDescent="0.35">
      <c r="A11">
        <f t="shared" si="4"/>
        <v>9</v>
      </c>
      <c r="B11" s="14">
        <v>13.050106249959898</v>
      </c>
      <c r="C11">
        <f t="shared" si="1"/>
        <v>1</v>
      </c>
      <c r="D11" s="5">
        <f t="shared" si="3"/>
        <v>2</v>
      </c>
      <c r="E11">
        <f t="shared" si="2"/>
        <v>1.9193997040825497</v>
      </c>
      <c r="F11">
        <f t="shared" si="2"/>
        <v>1.7124977567154334</v>
      </c>
      <c r="G11">
        <f t="shared" si="2"/>
        <v>1.9869552142963749</v>
      </c>
      <c r="H11">
        <f t="shared" si="2"/>
        <v>1.9349802929990294</v>
      </c>
      <c r="I11">
        <f t="shared" si="2"/>
        <v>1.800477678134337</v>
      </c>
      <c r="J11">
        <f t="shared" si="2"/>
        <v>1.9952754061527094</v>
      </c>
      <c r="K11">
        <f t="shared" si="2"/>
        <v>1.3918954292357939</v>
      </c>
      <c r="L11" t="str">
        <f t="shared" si="2"/>
        <v/>
      </c>
      <c r="M11" s="6" t="str">
        <f t="shared" si="2"/>
        <v/>
      </c>
    </row>
    <row r="12" spans="1:16" x14ac:dyDescent="0.35">
      <c r="A12">
        <f t="shared" si="4"/>
        <v>10</v>
      </c>
      <c r="B12" s="14">
        <v>2.9857508473256171</v>
      </c>
      <c r="C12" s="7">
        <f t="shared" si="1"/>
        <v>-0.70266730459641202</v>
      </c>
      <c r="D12" s="8">
        <f t="shared" si="3"/>
        <v>0.29733269540358798</v>
      </c>
      <c r="E12" s="7">
        <f t="shared" si="2"/>
        <v>0.21673239948613765</v>
      </c>
      <c r="F12" s="7">
        <f t="shared" si="2"/>
        <v>9.8304521190212268E-3</v>
      </c>
      <c r="G12" s="7">
        <f t="shared" si="2"/>
        <v>0.28428790969996287</v>
      </c>
      <c r="H12" s="7">
        <f t="shared" si="2"/>
        <v>0.23231298840261738</v>
      </c>
      <c r="I12" s="7">
        <f t="shared" si="2"/>
        <v>9.7810373537925099E-2</v>
      </c>
      <c r="J12" s="7">
        <f t="shared" si="2"/>
        <v>0.29260810155629735</v>
      </c>
      <c r="K12" s="7">
        <f t="shared" si="2"/>
        <v>0.31077187536061818</v>
      </c>
      <c r="L12" s="7">
        <f t="shared" si="2"/>
        <v>1.702667304596412</v>
      </c>
      <c r="M12" s="9" t="str">
        <f t="shared" si="2"/>
        <v/>
      </c>
    </row>
    <row r="13" spans="1:16" x14ac:dyDescent="0.35">
      <c r="B13" s="14"/>
    </row>
    <row r="14" spans="1:16" x14ac:dyDescent="0.35">
      <c r="B14" s="20" t="s">
        <v>22</v>
      </c>
      <c r="C14" s="10">
        <f>MIN(B3:B12)</f>
        <v>1.2282366745411541</v>
      </c>
      <c r="D14" t="e" cm="1">
        <f t="array" aca="1" ref="D14" ca="1">" "&amp;FTEXT(C14)</f>
        <v>#NAME?</v>
      </c>
      <c r="G14" t="s">
        <v>3</v>
      </c>
      <c r="H14" s="10">
        <f>A12</f>
        <v>10</v>
      </c>
      <c r="I14" t="e" cm="1">
        <f t="array" aca="1" ref="I14" ca="1">" "&amp;FTEXT(H14)</f>
        <v>#NAME?</v>
      </c>
    </row>
    <row r="15" spans="1:16" x14ac:dyDescent="0.35">
      <c r="B15" t="s">
        <v>23</v>
      </c>
      <c r="C15" s="11">
        <f>MAX(B3:B12)</f>
        <v>13.050106249959898</v>
      </c>
      <c r="D15" t="e" cm="1">
        <f t="array" aca="1" ref="D15" ca="1">" "&amp;FTEXT(C15)</f>
        <v>#NAME?</v>
      </c>
      <c r="G15" t="s">
        <v>7</v>
      </c>
      <c r="H15" s="11">
        <f>-SUM(D3:M12)/H14+SUMSQ(C3:C12)/2+H14/6</f>
        <v>2.9634590785966601</v>
      </c>
      <c r="I15" t="e" cm="1">
        <f t="array" aca="1" ref="I15" ca="1">" "&amp;FTEXT(H15)</f>
        <v>#NAME?</v>
      </c>
      <c r="O15" t="e" cm="1">
        <f t="array" aca="1" ref="O15" ca="1">ICF_GOF(B3:B12,"uniform",TRUE)</f>
        <v>#NAME?</v>
      </c>
      <c r="P15" s="10"/>
    </row>
    <row r="16" spans="1:16" x14ac:dyDescent="0.35">
      <c r="B16" t="s">
        <v>4</v>
      </c>
      <c r="C16" s="11">
        <f>(C14+C15)/2</f>
        <v>7.139171462250526</v>
      </c>
      <c r="D16" t="e" cm="1">
        <f t="array" aca="1" ref="D16" ca="1">" "&amp;FTEXT(C16)</f>
        <v>#NAME?</v>
      </c>
      <c r="G16" t="s">
        <v>9</v>
      </c>
      <c r="H16" s="11">
        <f>0.929+0.03/SQRT(H14)-0.83/H14+0.44/SQRT(H14)^3</f>
        <v>0.86940085468524608</v>
      </c>
      <c r="I16" t="e" cm="1">
        <f t="array" aca="1" ref="I16" ca="1">" "&amp;FTEXT(H16)</f>
        <v>#NAME?</v>
      </c>
      <c r="P16" s="11"/>
    </row>
    <row r="17" spans="2:16" x14ac:dyDescent="0.35">
      <c r="B17" t="s">
        <v>8</v>
      </c>
      <c r="C17" s="12">
        <f>(C15-C14)/2</f>
        <v>5.9109347877093716</v>
      </c>
      <c r="D17" t="e" cm="1">
        <f t="array" aca="1" ref="D17" ca="1">" "&amp;FTEXT(C17)</f>
        <v>#NAME?</v>
      </c>
      <c r="G17" t="s">
        <v>10</v>
      </c>
      <c r="H17" s="12">
        <f>0.701-0.064/SQRT(H14)+0.84/H14-1/SQRT(H14)^3</f>
        <v>0.73313864637323856</v>
      </c>
      <c r="I17" t="e" cm="1">
        <f t="array" aca="1" ref="I17" ca="1">" "&amp;FTEXT(H17)</f>
        <v>#NAME?</v>
      </c>
      <c r="P1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B4E6-EC1A-4237-BF66-3E0B4D98E867}">
  <sheetPr codeName="Sheet6"/>
  <dimension ref="A1:R19"/>
  <sheetViews>
    <sheetView workbookViewId="0"/>
  </sheetViews>
  <sheetFormatPr defaultRowHeight="14.5" x14ac:dyDescent="0.35"/>
  <cols>
    <col min="1" max="1" width="4.81640625" customWidth="1"/>
  </cols>
  <sheetData>
    <row r="1" spans="1:18" x14ac:dyDescent="0.35">
      <c r="D1">
        <v>1</v>
      </c>
      <c r="E1">
        <f>D1+1</f>
        <v>2</v>
      </c>
      <c r="F1">
        <f t="shared" ref="F1:M1" si="0">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  <c r="L1">
        <f t="shared" si="0"/>
        <v>9</v>
      </c>
      <c r="M1">
        <f t="shared" si="0"/>
        <v>10</v>
      </c>
    </row>
    <row r="2" spans="1:18" x14ac:dyDescent="0.35">
      <c r="B2" s="1" t="s">
        <v>0</v>
      </c>
      <c r="C2" s="1" t="s">
        <v>1</v>
      </c>
      <c r="D2" cm="1">
        <f t="array" ref="D2:M2">TRANSPOSE(C3:C12)</f>
        <v>0</v>
      </c>
      <c r="E2">
        <v>0.21470160116448336</v>
      </c>
      <c r="F2">
        <v>0.2802037845705968</v>
      </c>
      <c r="G2">
        <v>0.68049490538573509</v>
      </c>
      <c r="H2">
        <v>0.72780203784570596</v>
      </c>
      <c r="I2">
        <v>0.89883551673944706</v>
      </c>
      <c r="J2">
        <v>1.3318777292576418</v>
      </c>
      <c r="K2">
        <v>1.670305676855895</v>
      </c>
      <c r="L2">
        <v>1.8413391557496361</v>
      </c>
      <c r="M2">
        <v>2.3544395924308588</v>
      </c>
    </row>
    <row r="3" spans="1:18" x14ac:dyDescent="0.35">
      <c r="A3">
        <v>1</v>
      </c>
      <c r="B3" s="23">
        <v>3.01</v>
      </c>
      <c r="C3">
        <f t="shared" ref="C3:C12" si="1">(B3-C$16)/C$17</f>
        <v>0</v>
      </c>
      <c r="D3" s="2" t="str">
        <f>IF(D$1&lt;$A3,EXP(-ABS($C3-D$2)),"")</f>
        <v/>
      </c>
      <c r="E3" s="3" t="str">
        <f t="shared" ref="E3:M12" si="2">IF(E$1&lt;$A3,EXP(-ABS($C3-E$2)),"")</f>
        <v/>
      </c>
      <c r="F3" s="3" t="str">
        <f t="shared" si="2"/>
        <v/>
      </c>
      <c r="G3" s="3" t="str">
        <f t="shared" si="2"/>
        <v/>
      </c>
      <c r="H3" s="3" t="str">
        <f t="shared" si="2"/>
        <v/>
      </c>
      <c r="I3" s="3" t="str">
        <f t="shared" si="2"/>
        <v/>
      </c>
      <c r="J3" s="3" t="str">
        <f t="shared" si="2"/>
        <v/>
      </c>
      <c r="K3" s="3" t="str">
        <f t="shared" si="2"/>
        <v/>
      </c>
      <c r="L3" s="3" t="str">
        <f t="shared" si="2"/>
        <v/>
      </c>
      <c r="M3" s="4" t="str">
        <f t="shared" si="2"/>
        <v/>
      </c>
    </row>
    <row r="4" spans="1:18" x14ac:dyDescent="0.35">
      <c r="A4">
        <f>A3+1</f>
        <v>2</v>
      </c>
      <c r="B4" s="23">
        <v>3.6</v>
      </c>
      <c r="C4">
        <f t="shared" si="1"/>
        <v>0.21470160116448336</v>
      </c>
      <c r="D4" s="5">
        <f t="shared" ref="D4:D12" si="3">IF(D$1&lt;$A4,EXP(-ABS($C4-D$2)),"")</f>
        <v>0.80678214711542062</v>
      </c>
      <c r="E4" t="str">
        <f t="shared" si="2"/>
        <v/>
      </c>
      <c r="F4" t="str">
        <f t="shared" si="2"/>
        <v/>
      </c>
      <c r="G4" t="str">
        <f t="shared" si="2"/>
        <v/>
      </c>
      <c r="H4" t="str">
        <f t="shared" si="2"/>
        <v/>
      </c>
      <c r="I4" t="str">
        <f t="shared" si="2"/>
        <v/>
      </c>
      <c r="J4" t="str">
        <f t="shared" si="2"/>
        <v/>
      </c>
      <c r="K4" t="str">
        <f t="shared" si="2"/>
        <v/>
      </c>
      <c r="L4" t="str">
        <f t="shared" si="2"/>
        <v/>
      </c>
      <c r="M4" s="6" t="str">
        <f t="shared" si="2"/>
        <v/>
      </c>
    </row>
    <row r="5" spans="1:18" x14ac:dyDescent="0.35">
      <c r="A5">
        <f t="shared" ref="A5:A12" si="4">A4+1</f>
        <v>3</v>
      </c>
      <c r="B5" s="23">
        <v>3.78</v>
      </c>
      <c r="C5">
        <f t="shared" si="1"/>
        <v>0.2802037845705968</v>
      </c>
      <c r="D5" s="5">
        <f t="shared" si="3"/>
        <v>0.75562974008259365</v>
      </c>
      <c r="E5">
        <f t="shared" si="2"/>
        <v>0.93659700178577587</v>
      </c>
      <c r="F5" t="str">
        <f t="shared" si="2"/>
        <v/>
      </c>
      <c r="G5" t="str">
        <f t="shared" si="2"/>
        <v/>
      </c>
      <c r="H5" t="str">
        <f t="shared" si="2"/>
        <v/>
      </c>
      <c r="I5" t="str">
        <f t="shared" si="2"/>
        <v/>
      </c>
      <c r="J5" t="str">
        <f t="shared" si="2"/>
        <v/>
      </c>
      <c r="K5" t="str">
        <f t="shared" si="2"/>
        <v/>
      </c>
      <c r="L5" t="str">
        <f t="shared" si="2"/>
        <v/>
      </c>
      <c r="M5" s="6" t="str">
        <f t="shared" si="2"/>
        <v/>
      </c>
    </row>
    <row r="6" spans="1:18" x14ac:dyDescent="0.35">
      <c r="A6">
        <f t="shared" si="4"/>
        <v>4</v>
      </c>
      <c r="B6" s="23">
        <v>4.88</v>
      </c>
      <c r="C6">
        <f t="shared" si="1"/>
        <v>0.68049490538573509</v>
      </c>
      <c r="D6" s="5">
        <f t="shared" si="3"/>
        <v>0.50636632692051864</v>
      </c>
      <c r="E6">
        <f t="shared" si="2"/>
        <v>0.62763700055955307</v>
      </c>
      <c r="F6">
        <f t="shared" si="2"/>
        <v>0.67012493031993503</v>
      </c>
      <c r="G6" t="str">
        <f t="shared" si="2"/>
        <v/>
      </c>
      <c r="H6" t="str">
        <f t="shared" si="2"/>
        <v/>
      </c>
      <c r="I6" t="str">
        <f t="shared" si="2"/>
        <v/>
      </c>
      <c r="J6" t="str">
        <f t="shared" si="2"/>
        <v/>
      </c>
      <c r="K6" t="str">
        <f t="shared" si="2"/>
        <v/>
      </c>
      <c r="L6" t="str">
        <f t="shared" si="2"/>
        <v/>
      </c>
      <c r="M6" s="6" t="str">
        <f t="shared" si="2"/>
        <v/>
      </c>
    </row>
    <row r="7" spans="1:18" x14ac:dyDescent="0.35">
      <c r="A7">
        <f t="shared" si="4"/>
        <v>5</v>
      </c>
      <c r="B7" s="23">
        <v>5.01</v>
      </c>
      <c r="C7">
        <f t="shared" si="1"/>
        <v>0.72780203784570596</v>
      </c>
      <c r="D7" s="5">
        <f t="shared" si="3"/>
        <v>0.48296937272579016</v>
      </c>
      <c r="E7">
        <f t="shared" si="2"/>
        <v>0.59863666350650557</v>
      </c>
      <c r="F7">
        <f t="shared" si="2"/>
        <v>0.63916141346289446</v>
      </c>
      <c r="G7">
        <f t="shared" si="2"/>
        <v>0.95379441137601351</v>
      </c>
      <c r="H7" t="str">
        <f t="shared" si="2"/>
        <v/>
      </c>
      <c r="I7" t="str">
        <f t="shared" si="2"/>
        <v/>
      </c>
      <c r="J7" t="str">
        <f t="shared" si="2"/>
        <v/>
      </c>
      <c r="K7" t="str">
        <f t="shared" si="2"/>
        <v/>
      </c>
      <c r="L7" t="str">
        <f t="shared" si="2"/>
        <v/>
      </c>
      <c r="M7" s="6" t="str">
        <f t="shared" si="2"/>
        <v/>
      </c>
    </row>
    <row r="8" spans="1:18" x14ac:dyDescent="0.35">
      <c r="A8">
        <f t="shared" si="4"/>
        <v>6</v>
      </c>
      <c r="B8" s="23">
        <v>5.48</v>
      </c>
      <c r="C8">
        <f t="shared" si="1"/>
        <v>0.89883551673944706</v>
      </c>
      <c r="D8" s="5">
        <f t="shared" si="3"/>
        <v>0.4070433790691988</v>
      </c>
      <c r="E8">
        <f t="shared" si="2"/>
        <v>0.50452700338566858</v>
      </c>
      <c r="F8">
        <f t="shared" si="2"/>
        <v>0.53868099345151121</v>
      </c>
      <c r="G8">
        <f t="shared" si="2"/>
        <v>0.80385159405177031</v>
      </c>
      <c r="H8">
        <f t="shared" si="2"/>
        <v>0.84279335721004622</v>
      </c>
      <c r="I8" t="str">
        <f t="shared" si="2"/>
        <v/>
      </c>
      <c r="J8" t="str">
        <f t="shared" si="2"/>
        <v/>
      </c>
      <c r="K8" t="str">
        <f t="shared" si="2"/>
        <v/>
      </c>
      <c r="L8" t="str">
        <f t="shared" si="2"/>
        <v/>
      </c>
      <c r="M8" s="6" t="str">
        <f t="shared" si="2"/>
        <v/>
      </c>
    </row>
    <row r="9" spans="1:18" x14ac:dyDescent="0.35">
      <c r="A9">
        <f t="shared" si="4"/>
        <v>7</v>
      </c>
      <c r="B9" s="23">
        <v>6.67</v>
      </c>
      <c r="C9">
        <f t="shared" si="1"/>
        <v>1.3318777292576418</v>
      </c>
      <c r="D9" s="5">
        <f t="shared" si="3"/>
        <v>0.26398111057244894</v>
      </c>
      <c r="E9">
        <f t="shared" si="2"/>
        <v>0.32720246911299466</v>
      </c>
      <c r="F9">
        <f t="shared" si="2"/>
        <v>0.34935246268045855</v>
      </c>
      <c r="G9">
        <f t="shared" si="2"/>
        <v>0.52132437829714628</v>
      </c>
      <c r="H9">
        <f t="shared" si="2"/>
        <v>0.54657940126221294</v>
      </c>
      <c r="I9">
        <f t="shared" si="2"/>
        <v>0.64853311501124111</v>
      </c>
      <c r="J9" t="str">
        <f t="shared" si="2"/>
        <v/>
      </c>
      <c r="K9" t="str">
        <f t="shared" si="2"/>
        <v/>
      </c>
      <c r="L9" t="str">
        <f t="shared" si="2"/>
        <v/>
      </c>
      <c r="M9" s="6" t="str">
        <f t="shared" si="2"/>
        <v/>
      </c>
    </row>
    <row r="10" spans="1:18" x14ac:dyDescent="0.35">
      <c r="A10">
        <f t="shared" si="4"/>
        <v>8</v>
      </c>
      <c r="B10" s="23">
        <v>7.6</v>
      </c>
      <c r="C10">
        <f t="shared" si="1"/>
        <v>1.670305676855895</v>
      </c>
      <c r="D10" s="5">
        <f t="shared" si="3"/>
        <v>0.18818953166144148</v>
      </c>
      <c r="E10">
        <f t="shared" si="2"/>
        <v>0.23325941499114325</v>
      </c>
      <c r="F10">
        <f t="shared" si="2"/>
        <v>0.24904992707257864</v>
      </c>
      <c r="G10">
        <f t="shared" si="2"/>
        <v>0.37164701058603467</v>
      </c>
      <c r="H10">
        <f t="shared" si="2"/>
        <v>0.38965106751870093</v>
      </c>
      <c r="I10">
        <f t="shared" si="2"/>
        <v>0.46233286509113958</v>
      </c>
      <c r="J10">
        <f t="shared" si="2"/>
        <v>0.71289014298541398</v>
      </c>
      <c r="K10" t="str">
        <f t="shared" si="2"/>
        <v/>
      </c>
      <c r="L10" t="str">
        <f t="shared" si="2"/>
        <v/>
      </c>
      <c r="M10" s="6" t="str">
        <f t="shared" si="2"/>
        <v/>
      </c>
    </row>
    <row r="11" spans="1:18" x14ac:dyDescent="0.35">
      <c r="A11">
        <f t="shared" si="4"/>
        <v>9</v>
      </c>
      <c r="B11" s="23">
        <v>8.07</v>
      </c>
      <c r="C11">
        <f t="shared" si="1"/>
        <v>1.8413391557496361</v>
      </c>
      <c r="D11" s="5">
        <f t="shared" si="3"/>
        <v>0.15860488718073257</v>
      </c>
      <c r="E11">
        <f t="shared" si="2"/>
        <v>0.196589485461237</v>
      </c>
      <c r="F11">
        <f t="shared" si="2"/>
        <v>0.20989762415041574</v>
      </c>
      <c r="G11">
        <f t="shared" si="2"/>
        <v>0.31322163174888168</v>
      </c>
      <c r="H11">
        <f t="shared" si="2"/>
        <v>0.32839533133456433</v>
      </c>
      <c r="I11">
        <f t="shared" si="2"/>
        <v>0.38965106751870093</v>
      </c>
      <c r="J11">
        <f t="shared" si="2"/>
        <v>0.60081907692862691</v>
      </c>
      <c r="K11">
        <f t="shared" si="2"/>
        <v>0.84279335721004622</v>
      </c>
      <c r="L11" t="str">
        <f t="shared" si="2"/>
        <v/>
      </c>
      <c r="M11" s="6" t="str">
        <f t="shared" si="2"/>
        <v/>
      </c>
    </row>
    <row r="12" spans="1:18" x14ac:dyDescent="0.35">
      <c r="A12">
        <f t="shared" si="4"/>
        <v>10</v>
      </c>
      <c r="B12" s="24">
        <v>9.48</v>
      </c>
      <c r="C12" s="7">
        <f t="shared" si="1"/>
        <v>2.3544395924308588</v>
      </c>
      <c r="D12" s="8">
        <f t="shared" si="3"/>
        <v>9.4946700477699472E-2</v>
      </c>
      <c r="E12" s="7">
        <f t="shared" si="2"/>
        <v>0.1176856736569756</v>
      </c>
      <c r="F12" s="7">
        <f t="shared" si="2"/>
        <v>0.12565241339934738</v>
      </c>
      <c r="G12" s="7">
        <f t="shared" si="2"/>
        <v>0.18750595256821392</v>
      </c>
      <c r="H12" s="7">
        <f t="shared" si="2"/>
        <v>0.196589485461237</v>
      </c>
      <c r="I12" s="7">
        <f t="shared" si="2"/>
        <v>0.23325941499114325</v>
      </c>
      <c r="J12" s="7">
        <f t="shared" si="2"/>
        <v>0.35967232758361173</v>
      </c>
      <c r="K12" s="7">
        <f t="shared" si="2"/>
        <v>0.50452700338566858</v>
      </c>
      <c r="L12" s="7">
        <f t="shared" si="2"/>
        <v>0.59863666350650557</v>
      </c>
      <c r="M12" s="9" t="str">
        <f t="shared" si="2"/>
        <v/>
      </c>
    </row>
    <row r="14" spans="1:18" x14ac:dyDescent="0.35">
      <c r="B14" t="s">
        <v>22</v>
      </c>
      <c r="C14" s="10">
        <f>MIN(B3:B12)</f>
        <v>3.01</v>
      </c>
      <c r="D14" t="e" cm="1">
        <f t="array" aca="1" ref="D14" ca="1">" "&amp;FTEXT(C14)</f>
        <v>#NAME?</v>
      </c>
      <c r="G14" t="s">
        <v>3</v>
      </c>
      <c r="H14" s="10">
        <f>A12</f>
        <v>10</v>
      </c>
      <c r="I14" t="e" cm="1">
        <f t="array" aca="1" ref="I14" ca="1">" "&amp;FTEXT(H14)</f>
        <v>#NAME?</v>
      </c>
    </row>
    <row r="15" spans="1:18" x14ac:dyDescent="0.35">
      <c r="B15" t="s">
        <v>2</v>
      </c>
      <c r="C15" s="11">
        <f>AVERAGE(B3:B12)</f>
        <v>5.758</v>
      </c>
      <c r="D15" t="e" cm="1">
        <f t="array" aca="1" ref="D15" ca="1">" "&amp;FTEXT(C15)</f>
        <v>#NAME?</v>
      </c>
      <c r="G15" t="s">
        <v>27</v>
      </c>
      <c r="H15" s="11" cm="1">
        <f t="array" ref="H15">1+2*SUM(D3:M12)/H14-SUMPRODUCT(2*C3:C12+1,EXP(-C3:C12))+H14/2</f>
        <v>0.23806438574475841</v>
      </c>
      <c r="I15" t="e" cm="1">
        <f t="array" aca="1" ref="I15" ca="1">" "&amp;FTEXT(H15)</f>
        <v>#NAME?</v>
      </c>
      <c r="Q15" t="e" cm="1">
        <f t="array" aca="1" ref="Q15" ca="1">ICF_GOF(B3:B12,"expon",TRUE)</f>
        <v>#NAME?</v>
      </c>
      <c r="R15" s="10"/>
    </row>
    <row r="16" spans="1:18" ht="16.5" x14ac:dyDescent="0.45">
      <c r="B16" s="20" t="s">
        <v>24</v>
      </c>
      <c r="C16" s="11">
        <f>C14</f>
        <v>3.01</v>
      </c>
      <c r="D16" t="e" cm="1">
        <f t="array" aca="1" ref="D16" ca="1">" "&amp;FTEXT(C16)</f>
        <v>#NAME?</v>
      </c>
      <c r="G16" t="s">
        <v>9</v>
      </c>
      <c r="H16" s="11">
        <f>0.785-0.29/SQRT(H14)+1.3/H14-2.1/SQRT(H14)^3</f>
        <v>0.75688611699158104</v>
      </c>
      <c r="I16" t="e" cm="1">
        <f t="array" aca="1" ref="I16" ca="1">" "&amp;FTEXT(H16)</f>
        <v>#NAME?</v>
      </c>
      <c r="R16" s="11"/>
    </row>
    <row r="17" spans="2:18" ht="16.5" x14ac:dyDescent="0.45">
      <c r="B17" s="20" t="s">
        <v>25</v>
      </c>
      <c r="C17" s="12">
        <f>C15-C16</f>
        <v>2.7480000000000002</v>
      </c>
      <c r="D17" t="e" cm="1">
        <f t="array" aca="1" ref="D17" ca="1">" "&amp;FTEXT(C17)</f>
        <v>#NAME?</v>
      </c>
      <c r="G17" t="s">
        <v>10</v>
      </c>
      <c r="H17" s="12">
        <f>0.635+0.022/SQRT(H14)-0.36/H14+0.75/SQRT(H14)^3</f>
        <v>0.62967409330363322</v>
      </c>
      <c r="I17" t="e" cm="1">
        <f t="array" aca="1" ref="I17" ca="1">" "&amp;FTEXT(H17)</f>
        <v>#NAME?</v>
      </c>
      <c r="R17" s="12"/>
    </row>
    <row r="18" spans="2:18" ht="16.5" x14ac:dyDescent="0.45">
      <c r="B18" s="22" t="s">
        <v>26</v>
      </c>
    </row>
    <row r="19" spans="2:18" x14ac:dyDescent="0.35">
      <c r="B19" s="21" t="s">
        <v>29</v>
      </c>
      <c r="C19" s="25">
        <f>1/C17</f>
        <v>0.36390101892285298</v>
      </c>
      <c r="D19" t="e" cm="1">
        <f t="array" aca="1" ref="D19" ca="1">" "&amp;FTEXT(C19)</f>
        <v>#NAME?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849E-92EB-4CAC-969A-24FFBA980B75}">
  <sheetPr codeName="Sheet7"/>
  <dimension ref="A1:R19"/>
  <sheetViews>
    <sheetView workbookViewId="0"/>
  </sheetViews>
  <sheetFormatPr defaultRowHeight="14.5" x14ac:dyDescent="0.35"/>
  <cols>
    <col min="1" max="1" width="4.54296875" customWidth="1"/>
  </cols>
  <sheetData>
    <row r="1" spans="1:18" x14ac:dyDescent="0.35">
      <c r="D1">
        <v>1</v>
      </c>
      <c r="E1">
        <f>D1+1</f>
        <v>2</v>
      </c>
      <c r="F1">
        <f t="shared" ref="F1:M1" si="0">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  <c r="L1">
        <f t="shared" si="0"/>
        <v>9</v>
      </c>
      <c r="M1">
        <f t="shared" si="0"/>
        <v>10</v>
      </c>
    </row>
    <row r="2" spans="1:18" x14ac:dyDescent="0.35">
      <c r="B2" s="1" t="s">
        <v>0</v>
      </c>
      <c r="C2" s="1" t="s">
        <v>1</v>
      </c>
      <c r="D2" cm="1">
        <f t="array" ref="D2:M2">TRANSPOSE(C3:C12)</f>
        <v>0.52275095519277526</v>
      </c>
      <c r="E2">
        <v>0.62521708926710662</v>
      </c>
      <c r="F2">
        <v>0.65647794373046198</v>
      </c>
      <c r="G2">
        <v>0.84751649878430013</v>
      </c>
      <c r="H2">
        <v>0.87009378256338998</v>
      </c>
      <c r="I2">
        <v>0.95171934699548466</v>
      </c>
      <c r="J2">
        <v>1.1583883292810004</v>
      </c>
      <c r="K2">
        <v>1.3199027440083362</v>
      </c>
      <c r="L2">
        <v>1.4015283084404309</v>
      </c>
      <c r="M2">
        <v>1.6464050017367142</v>
      </c>
    </row>
    <row r="3" spans="1:18" x14ac:dyDescent="0.35">
      <c r="A3">
        <v>1</v>
      </c>
      <c r="B3" s="23">
        <v>3.01</v>
      </c>
      <c r="C3">
        <f t="shared" ref="C3:C12" si="1">(B3-C$16)/C$17</f>
        <v>0.52275095519277526</v>
      </c>
      <c r="D3" s="2" t="str">
        <f>IF(D$1&lt;$A3,EXP(-ABS($C3-D$2)),"")</f>
        <v/>
      </c>
      <c r="E3" s="3" t="str">
        <f t="shared" ref="E3:M12" si="2">IF(E$1&lt;$A3,EXP(-ABS($C3-E$2)),"")</f>
        <v/>
      </c>
      <c r="F3" s="3" t="str">
        <f t="shared" si="2"/>
        <v/>
      </c>
      <c r="G3" s="3" t="str">
        <f t="shared" si="2"/>
        <v/>
      </c>
      <c r="H3" s="3" t="str">
        <f t="shared" si="2"/>
        <v/>
      </c>
      <c r="I3" s="3" t="str">
        <f t="shared" si="2"/>
        <v/>
      </c>
      <c r="J3" s="3" t="str">
        <f t="shared" si="2"/>
        <v/>
      </c>
      <c r="K3" s="3" t="str">
        <f t="shared" si="2"/>
        <v/>
      </c>
      <c r="L3" s="3" t="str">
        <f t="shared" si="2"/>
        <v/>
      </c>
      <c r="M3" s="4" t="str">
        <f t="shared" si="2"/>
        <v/>
      </c>
    </row>
    <row r="4" spans="1:18" x14ac:dyDescent="0.35">
      <c r="A4">
        <f>A3+1</f>
        <v>2</v>
      </c>
      <c r="B4" s="23">
        <v>3.6</v>
      </c>
      <c r="C4">
        <f t="shared" si="1"/>
        <v>0.62521708926710662</v>
      </c>
      <c r="D4" s="5">
        <f t="shared" ref="D4:D12" si="3">IF(D$1&lt;$A4,EXP(-ABS($C4-D$2)),"")</f>
        <v>0.90260871691504496</v>
      </c>
      <c r="E4" t="str">
        <f t="shared" si="2"/>
        <v/>
      </c>
      <c r="F4" t="str">
        <f t="shared" si="2"/>
        <v/>
      </c>
      <c r="G4" t="str">
        <f t="shared" si="2"/>
        <v/>
      </c>
      <c r="H4" t="str">
        <f t="shared" si="2"/>
        <v/>
      </c>
      <c r="I4" t="str">
        <f t="shared" si="2"/>
        <v/>
      </c>
      <c r="J4" t="str">
        <f t="shared" si="2"/>
        <v/>
      </c>
      <c r="K4" t="str">
        <f t="shared" si="2"/>
        <v/>
      </c>
      <c r="L4" t="str">
        <f t="shared" si="2"/>
        <v/>
      </c>
      <c r="M4" s="6" t="str">
        <f t="shared" si="2"/>
        <v/>
      </c>
    </row>
    <row r="5" spans="1:18" x14ac:dyDescent="0.35">
      <c r="A5">
        <f t="shared" ref="A5:A12" si="4">A4+1</f>
        <v>3</v>
      </c>
      <c r="B5" s="23">
        <v>3.78</v>
      </c>
      <c r="C5">
        <f t="shared" si="1"/>
        <v>0.65647794373046198</v>
      </c>
      <c r="D5" s="5">
        <f t="shared" si="3"/>
        <v>0.87482887031266077</v>
      </c>
      <c r="E5">
        <f t="shared" si="2"/>
        <v>0.9692227140268147</v>
      </c>
      <c r="F5" t="str">
        <f t="shared" si="2"/>
        <v/>
      </c>
      <c r="G5" t="str">
        <f t="shared" si="2"/>
        <v/>
      </c>
      <c r="H5" t="str">
        <f t="shared" si="2"/>
        <v/>
      </c>
      <c r="I5" t="str">
        <f t="shared" si="2"/>
        <v/>
      </c>
      <c r="J5" t="str">
        <f t="shared" si="2"/>
        <v/>
      </c>
      <c r="K5" t="str">
        <f t="shared" si="2"/>
        <v/>
      </c>
      <c r="L5" t="str">
        <f t="shared" si="2"/>
        <v/>
      </c>
      <c r="M5" s="6" t="str">
        <f t="shared" si="2"/>
        <v/>
      </c>
    </row>
    <row r="6" spans="1:18" x14ac:dyDescent="0.35">
      <c r="A6">
        <f t="shared" si="4"/>
        <v>4</v>
      </c>
      <c r="B6" s="23">
        <v>4.88</v>
      </c>
      <c r="C6">
        <f t="shared" si="1"/>
        <v>0.84751649878430013</v>
      </c>
      <c r="D6" s="5">
        <f t="shared" si="3"/>
        <v>0.72269677467057902</v>
      </c>
      <c r="E6">
        <f t="shared" si="2"/>
        <v>0.80067559854798132</v>
      </c>
      <c r="F6">
        <f t="shared" si="2"/>
        <v>0.82610073717879218</v>
      </c>
      <c r="G6" t="str">
        <f t="shared" si="2"/>
        <v/>
      </c>
      <c r="H6" t="str">
        <f t="shared" si="2"/>
        <v/>
      </c>
      <c r="I6" t="str">
        <f t="shared" si="2"/>
        <v/>
      </c>
      <c r="J6" t="str">
        <f t="shared" si="2"/>
        <v/>
      </c>
      <c r="K6" t="str">
        <f t="shared" si="2"/>
        <v/>
      </c>
      <c r="L6" t="str">
        <f t="shared" si="2"/>
        <v/>
      </c>
      <c r="M6" s="6" t="str">
        <f t="shared" si="2"/>
        <v/>
      </c>
    </row>
    <row r="7" spans="1:18" x14ac:dyDescent="0.35">
      <c r="A7">
        <f t="shared" si="4"/>
        <v>5</v>
      </c>
      <c r="B7" s="23">
        <v>5.01</v>
      </c>
      <c r="C7">
        <f t="shared" si="1"/>
        <v>0.87009378256338998</v>
      </c>
      <c r="D7" s="5">
        <f t="shared" si="3"/>
        <v>0.70656305757640958</v>
      </c>
      <c r="E7">
        <f t="shared" si="2"/>
        <v>0.78280105690903989</v>
      </c>
      <c r="F7">
        <f t="shared" si="2"/>
        <v>0.80765859650229244</v>
      </c>
      <c r="G7">
        <f t="shared" si="2"/>
        <v>0.97767567580258885</v>
      </c>
      <c r="H7" t="str">
        <f t="shared" si="2"/>
        <v/>
      </c>
      <c r="I7" t="str">
        <f t="shared" si="2"/>
        <v/>
      </c>
      <c r="J7" t="str">
        <f t="shared" si="2"/>
        <v/>
      </c>
      <c r="K7" t="str">
        <f t="shared" si="2"/>
        <v/>
      </c>
      <c r="L7" t="str">
        <f t="shared" si="2"/>
        <v/>
      </c>
      <c r="M7" s="6" t="str">
        <f t="shared" si="2"/>
        <v/>
      </c>
    </row>
    <row r="8" spans="1:18" x14ac:dyDescent="0.35">
      <c r="A8">
        <f t="shared" si="4"/>
        <v>6</v>
      </c>
      <c r="B8" s="23">
        <v>5.48</v>
      </c>
      <c r="C8">
        <f t="shared" si="1"/>
        <v>0.95171934699548466</v>
      </c>
      <c r="D8" s="5">
        <f t="shared" si="3"/>
        <v>0.65118051149782508</v>
      </c>
      <c r="E8">
        <f t="shared" si="2"/>
        <v>0.7214427462250127</v>
      </c>
      <c r="F8">
        <f t="shared" si="2"/>
        <v>0.74435187680202586</v>
      </c>
      <c r="G8">
        <f t="shared" si="2"/>
        <v>0.90104250402203245</v>
      </c>
      <c r="H8">
        <f t="shared" si="2"/>
        <v>0.92161698027554273</v>
      </c>
      <c r="I8" t="str">
        <f t="shared" si="2"/>
        <v/>
      </c>
      <c r="J8" t="str">
        <f t="shared" si="2"/>
        <v/>
      </c>
      <c r="K8" t="str">
        <f t="shared" si="2"/>
        <v/>
      </c>
      <c r="L8" t="str">
        <f t="shared" si="2"/>
        <v/>
      </c>
      <c r="M8" s="6" t="str">
        <f t="shared" si="2"/>
        <v/>
      </c>
    </row>
    <row r="9" spans="1:18" x14ac:dyDescent="0.35">
      <c r="A9">
        <f t="shared" si="4"/>
        <v>7</v>
      </c>
      <c r="B9" s="23">
        <v>6.67</v>
      </c>
      <c r="C9">
        <f t="shared" si="1"/>
        <v>1.1583883292810004</v>
      </c>
      <c r="D9" s="5">
        <f t="shared" si="3"/>
        <v>0.52959782878803241</v>
      </c>
      <c r="E9">
        <f t="shared" si="2"/>
        <v>0.58674131865034829</v>
      </c>
      <c r="F9">
        <f t="shared" si="2"/>
        <v>0.60537305838884348</v>
      </c>
      <c r="G9">
        <f t="shared" si="2"/>
        <v>0.73280779346142044</v>
      </c>
      <c r="H9">
        <f t="shared" si="2"/>
        <v>0.74954078494368537</v>
      </c>
      <c r="I9">
        <f t="shared" si="2"/>
        <v>0.81328881844124601</v>
      </c>
      <c r="J9" t="str">
        <f t="shared" si="2"/>
        <v/>
      </c>
      <c r="K9" t="str">
        <f t="shared" si="2"/>
        <v/>
      </c>
      <c r="L9" t="str">
        <f t="shared" si="2"/>
        <v/>
      </c>
      <c r="M9" s="6" t="str">
        <f t="shared" si="2"/>
        <v/>
      </c>
    </row>
    <row r="10" spans="1:18" x14ac:dyDescent="0.35">
      <c r="A10">
        <f t="shared" si="4"/>
        <v>8</v>
      </c>
      <c r="B10" s="23">
        <v>7.6</v>
      </c>
      <c r="C10">
        <f t="shared" si="1"/>
        <v>1.3199027440083362</v>
      </c>
      <c r="D10" s="5">
        <f t="shared" si="3"/>
        <v>0.45061057217711808</v>
      </c>
      <c r="E10">
        <f t="shared" si="2"/>
        <v>0.49923135433172461</v>
      </c>
      <c r="F10">
        <f t="shared" si="2"/>
        <v>0.51508424958137411</v>
      </c>
      <c r="G10">
        <f t="shared" si="2"/>
        <v>0.62351263762387243</v>
      </c>
      <c r="H10">
        <f t="shared" si="2"/>
        <v>0.63774997481861395</v>
      </c>
      <c r="I10">
        <f t="shared" si="2"/>
        <v>0.69199026110384931</v>
      </c>
      <c r="J10">
        <f t="shared" si="2"/>
        <v>0.85085426654472118</v>
      </c>
      <c r="K10" t="str">
        <f t="shared" si="2"/>
        <v/>
      </c>
      <c r="L10" t="str">
        <f t="shared" si="2"/>
        <v/>
      </c>
      <c r="M10" s="6" t="str">
        <f t="shared" si="2"/>
        <v/>
      </c>
    </row>
    <row r="11" spans="1:18" x14ac:dyDescent="0.35">
      <c r="A11">
        <f t="shared" si="4"/>
        <v>9</v>
      </c>
      <c r="B11" s="23">
        <v>8.07</v>
      </c>
      <c r="C11">
        <f t="shared" si="1"/>
        <v>1.4015283084404309</v>
      </c>
      <c r="D11" s="5">
        <f t="shared" si="3"/>
        <v>0.41529035481011012</v>
      </c>
      <c r="E11">
        <f t="shared" si="2"/>
        <v>0.46010009323807355</v>
      </c>
      <c r="F11">
        <f t="shared" si="2"/>
        <v>0.47471039068668003</v>
      </c>
      <c r="G11">
        <f t="shared" si="2"/>
        <v>0.5746398342505521</v>
      </c>
      <c r="H11">
        <f t="shared" si="2"/>
        <v>0.58776120596313453</v>
      </c>
      <c r="I11">
        <f t="shared" si="2"/>
        <v>0.63774997481861395</v>
      </c>
      <c r="J11">
        <f t="shared" si="2"/>
        <v>0.78416173978750769</v>
      </c>
      <c r="K11">
        <f t="shared" si="2"/>
        <v>0.92161698027554273</v>
      </c>
      <c r="L11" t="str">
        <f t="shared" si="2"/>
        <v/>
      </c>
      <c r="M11" s="6" t="str">
        <f t="shared" si="2"/>
        <v/>
      </c>
    </row>
    <row r="12" spans="1:18" x14ac:dyDescent="0.35">
      <c r="A12">
        <f t="shared" si="4"/>
        <v>10</v>
      </c>
      <c r="B12" s="24">
        <v>9.48</v>
      </c>
      <c r="C12" s="7">
        <f t="shared" si="1"/>
        <v>1.6464050017367142</v>
      </c>
      <c r="D12" s="8">
        <f t="shared" si="3"/>
        <v>0.32508972866948432</v>
      </c>
      <c r="E12" s="7">
        <f t="shared" si="2"/>
        <v>0.36016683927071169</v>
      </c>
      <c r="F12" s="7">
        <f t="shared" si="2"/>
        <v>0.37160379555523637</v>
      </c>
      <c r="G12" s="7">
        <f t="shared" si="2"/>
        <v>0.44982866959336765</v>
      </c>
      <c r="H12" s="7">
        <f t="shared" si="2"/>
        <v>0.46010009323807355</v>
      </c>
      <c r="I12" s="7">
        <f t="shared" si="2"/>
        <v>0.49923135433172461</v>
      </c>
      <c r="J12" s="7">
        <f t="shared" si="2"/>
        <v>0.61384263869329259</v>
      </c>
      <c r="K12" s="7">
        <f t="shared" si="2"/>
        <v>0.7214427462250127</v>
      </c>
      <c r="L12" s="7">
        <f t="shared" si="2"/>
        <v>0.78280105690903989</v>
      </c>
      <c r="M12" s="9" t="str">
        <f t="shared" si="2"/>
        <v/>
      </c>
    </row>
    <row r="14" spans="1:18" x14ac:dyDescent="0.35">
      <c r="B14" t="s">
        <v>5</v>
      </c>
      <c r="C14" s="10">
        <v>0</v>
      </c>
      <c r="D14" t="e" cm="1">
        <f t="array" aca="1" ref="D14" ca="1">" "&amp;FTEXT(C14)</f>
        <v>#NAME?</v>
      </c>
      <c r="G14" t="s">
        <v>3</v>
      </c>
      <c r="H14" s="10">
        <f>A12</f>
        <v>10</v>
      </c>
      <c r="I14" t="e" cm="1">
        <f t="array" aca="1" ref="I14" ca="1">" "&amp;FTEXT(H14)</f>
        <v>#NAME?</v>
      </c>
    </row>
    <row r="15" spans="1:18" x14ac:dyDescent="0.35">
      <c r="B15" t="s">
        <v>2</v>
      </c>
      <c r="C15" s="11">
        <f>AVERAGE(B3:B12)</f>
        <v>5.758</v>
      </c>
      <c r="D15" t="e" cm="1">
        <f t="array" aca="1" ref="D15" ca="1">" "&amp;FTEXT(C15)</f>
        <v>#NAME?</v>
      </c>
      <c r="G15" t="s">
        <v>27</v>
      </c>
      <c r="H15" s="11" cm="1">
        <f t="array" ref="H15">1+2*SUM(D3:M12)/H14-SUMPRODUCT(2*C3:C12+1,EXP(-C3:C12))+H14/2</f>
        <v>1.189405379067348</v>
      </c>
      <c r="I15" t="e" cm="1">
        <f t="array" aca="1" ref="I15" ca="1">" "&amp;FTEXT(H15)</f>
        <v>#NAME?</v>
      </c>
      <c r="Q15" t="e" cm="1">
        <f t="array" aca="1" ref="Q15" ca="1">ICF_GOF(B3:B12,"expon",TRUE,,0)</f>
        <v>#NAME?</v>
      </c>
      <c r="R15" s="10"/>
    </row>
    <row r="16" spans="1:18" ht="16.5" x14ac:dyDescent="0.45">
      <c r="B16" s="20" t="s">
        <v>28</v>
      </c>
      <c r="C16" s="11">
        <f>C14</f>
        <v>0</v>
      </c>
      <c r="D16" t="e" cm="1">
        <f t="array" aca="1" ref="D16" ca="1">" "&amp;FTEXT(C16)</f>
        <v>#NAME?</v>
      </c>
      <c r="G16" t="s">
        <v>9</v>
      </c>
      <c r="H16" s="11">
        <f>0.785-0.29/SQRT(H14)+1.3/H14-2.1/SQRT(H14)^3</f>
        <v>0.75688611699158104</v>
      </c>
      <c r="I16" t="e" cm="1">
        <f t="array" aca="1" ref="I16" ca="1">" "&amp;FTEXT(H16)</f>
        <v>#NAME?</v>
      </c>
      <c r="R16" s="11"/>
    </row>
    <row r="17" spans="2:18" ht="16.5" x14ac:dyDescent="0.45">
      <c r="B17" s="20" t="s">
        <v>25</v>
      </c>
      <c r="C17" s="12">
        <f>C15-C16</f>
        <v>5.758</v>
      </c>
      <c r="D17" t="e" cm="1">
        <f t="array" aca="1" ref="D17" ca="1">" "&amp;FTEXT(C17)</f>
        <v>#NAME?</v>
      </c>
      <c r="G17" t="s">
        <v>10</v>
      </c>
      <c r="H17" s="12">
        <f>0.635+0.022/SQRT(H14)-0.36/H14+0.75/SQRT(H14)^3</f>
        <v>0.62967409330363322</v>
      </c>
      <c r="I17" t="e" cm="1">
        <f t="array" aca="1" ref="I17" ca="1">" "&amp;FTEXT(H17)</f>
        <v>#NAME?</v>
      </c>
      <c r="R17" s="12"/>
    </row>
    <row r="18" spans="2:18" ht="16.5" x14ac:dyDescent="0.45">
      <c r="B18" s="22" t="s">
        <v>26</v>
      </c>
    </row>
    <row r="19" spans="2:18" x14ac:dyDescent="0.35">
      <c r="B19" s="21" t="s">
        <v>29</v>
      </c>
      <c r="C19" s="25">
        <f>1/C17</f>
        <v>0.17367141368530739</v>
      </c>
      <c r="D19" t="e" cm="1">
        <f t="array" aca="1" ref="D19" ca="1">" "&amp;FTEXT(C19)</f>
        <v>#NAME?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EA24-1027-4F0C-868C-36DAA70D142B}">
  <sheetPr codeName="Sheet8"/>
  <dimension ref="A1:P21"/>
  <sheetViews>
    <sheetView workbookViewId="0"/>
  </sheetViews>
  <sheetFormatPr defaultRowHeight="14.5" x14ac:dyDescent="0.35"/>
  <cols>
    <col min="1" max="1" width="4.08984375" customWidth="1"/>
  </cols>
  <sheetData>
    <row r="1" spans="1:16" x14ac:dyDescent="0.35">
      <c r="D1">
        <v>1</v>
      </c>
      <c r="E1">
        <f>D1+1</f>
        <v>2</v>
      </c>
      <c r="F1">
        <f t="shared" ref="F1:M1" si="0">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  <c r="L1">
        <f t="shared" si="0"/>
        <v>9</v>
      </c>
      <c r="M1">
        <f t="shared" si="0"/>
        <v>10</v>
      </c>
    </row>
    <row r="2" spans="1:16" x14ac:dyDescent="0.35">
      <c r="B2" s="1" t="s">
        <v>0</v>
      </c>
      <c r="C2" s="1" t="s">
        <v>1</v>
      </c>
      <c r="D2" cm="1">
        <f t="array" ref="D2:M2">TRANSPOSE(C3:C12)</f>
        <v>-5.2481286690090121</v>
      </c>
      <c r="E2">
        <v>-0.6225039827161033</v>
      </c>
      <c r="F2">
        <v>-0.40863758374615367</v>
      </c>
      <c r="G2">
        <v>-0.10376884970429696</v>
      </c>
      <c r="H2">
        <v>-9.0674988542871482E-2</v>
      </c>
      <c r="I2">
        <v>9.0674988542871496E-2</v>
      </c>
      <c r="J2">
        <v>0.11620801780765118</v>
      </c>
      <c r="K2">
        <v>0.38157693734587439</v>
      </c>
      <c r="L2">
        <v>1.3455033498461471</v>
      </c>
      <c r="M2">
        <v>1.5923226327390174</v>
      </c>
    </row>
    <row r="3" spans="1:16" x14ac:dyDescent="0.35">
      <c r="A3">
        <v>1</v>
      </c>
      <c r="B3">
        <v>-23.81</v>
      </c>
      <c r="C3">
        <f t="shared" ref="C3:C12" si="1">(B3-C$15)/C$16</f>
        <v>-5.2481286690090121</v>
      </c>
      <c r="D3" s="2" t="str">
        <f>IF(D$1&lt;$A3,(ABS($C3-D$2)+1)*EXP(-ABS($C3-D$2)),"")</f>
        <v/>
      </c>
      <c r="E3" s="3" t="str">
        <f t="shared" ref="E3:M12" si="2">IF(E$1&lt;$A3,(ABS($C3-E$2)+1)*EXP(-ABS($C3-E$2)),"")</f>
        <v/>
      </c>
      <c r="F3" s="3" t="str">
        <f t="shared" si="2"/>
        <v/>
      </c>
      <c r="G3" s="3" t="str">
        <f t="shared" si="2"/>
        <v/>
      </c>
      <c r="H3" s="3" t="str">
        <f t="shared" si="2"/>
        <v/>
      </c>
      <c r="I3" s="3" t="str">
        <f t="shared" si="2"/>
        <v/>
      </c>
      <c r="J3" s="3" t="str">
        <f t="shared" si="2"/>
        <v/>
      </c>
      <c r="K3" s="3" t="str">
        <f t="shared" si="2"/>
        <v/>
      </c>
      <c r="L3" s="3" t="str">
        <f t="shared" si="2"/>
        <v/>
      </c>
      <c r="M3" s="4" t="str">
        <f t="shared" si="2"/>
        <v/>
      </c>
    </row>
    <row r="4" spans="1:16" x14ac:dyDescent="0.35">
      <c r="A4">
        <f>A3+1</f>
        <v>2</v>
      </c>
      <c r="B4">
        <v>-2.6139999999999999</v>
      </c>
      <c r="C4">
        <f t="shared" si="1"/>
        <v>-0.6225039827161033</v>
      </c>
      <c r="D4" s="5">
        <f t="shared" ref="D4:D12" si="3">IF(D$1&lt;$A4,(ABS($C4-D$2)+1)*EXP(-ABS($C4-D$2)),"")</f>
        <v>5.5117242043289605E-2</v>
      </c>
      <c r="E4" t="str">
        <f t="shared" si="2"/>
        <v/>
      </c>
      <c r="F4" t="str">
        <f t="shared" si="2"/>
        <v/>
      </c>
      <c r="G4" t="str">
        <f t="shared" si="2"/>
        <v/>
      </c>
      <c r="H4" t="str">
        <f t="shared" si="2"/>
        <v/>
      </c>
      <c r="I4" t="str">
        <f t="shared" si="2"/>
        <v/>
      </c>
      <c r="J4" t="str">
        <f t="shared" si="2"/>
        <v/>
      </c>
      <c r="K4" t="str">
        <f t="shared" si="2"/>
        <v/>
      </c>
      <c r="L4" t="str">
        <f t="shared" si="2"/>
        <v/>
      </c>
      <c r="M4" s="6" t="str">
        <f t="shared" si="2"/>
        <v/>
      </c>
    </row>
    <row r="5" spans="1:16" x14ac:dyDescent="0.35">
      <c r="A5">
        <f t="shared" ref="A5:A12" si="4">A4+1</f>
        <v>3</v>
      </c>
      <c r="B5">
        <v>-1.6339999999999999</v>
      </c>
      <c r="C5">
        <f t="shared" si="1"/>
        <v>-0.40863758374615367</v>
      </c>
      <c r="D5" s="5">
        <f t="shared" si="3"/>
        <v>4.6196675832788629E-2</v>
      </c>
      <c r="E5">
        <f t="shared" si="2"/>
        <v>0.98014401634484716</v>
      </c>
      <c r="F5" t="str">
        <f t="shared" si="2"/>
        <v/>
      </c>
      <c r="G5" t="str">
        <f t="shared" si="2"/>
        <v/>
      </c>
      <c r="H5" t="str">
        <f t="shared" si="2"/>
        <v/>
      </c>
      <c r="I5" t="str">
        <f t="shared" si="2"/>
        <v/>
      </c>
      <c r="J5" t="str">
        <f t="shared" si="2"/>
        <v/>
      </c>
      <c r="K5" t="str">
        <f t="shared" si="2"/>
        <v/>
      </c>
      <c r="L5" t="str">
        <f t="shared" si="2"/>
        <v/>
      </c>
      <c r="M5" s="6" t="str">
        <f t="shared" si="2"/>
        <v/>
      </c>
    </row>
    <row r="6" spans="1:16" x14ac:dyDescent="0.35">
      <c r="A6">
        <f t="shared" si="4"/>
        <v>4</v>
      </c>
      <c r="B6">
        <v>-0.23699999999999999</v>
      </c>
      <c r="C6">
        <f t="shared" si="1"/>
        <v>-0.10376884970429696</v>
      </c>
      <c r="D6" s="5">
        <f t="shared" si="3"/>
        <v>3.583517733717663E-2</v>
      </c>
      <c r="E6">
        <f t="shared" si="2"/>
        <v>0.90406203883355674</v>
      </c>
      <c r="F6">
        <f t="shared" si="2"/>
        <v>0.96197551072477261</v>
      </c>
      <c r="G6" t="str">
        <f t="shared" si="2"/>
        <v/>
      </c>
      <c r="H6" t="str">
        <f t="shared" si="2"/>
        <v/>
      </c>
      <c r="I6" t="str">
        <f t="shared" si="2"/>
        <v/>
      </c>
      <c r="J6" t="str">
        <f t="shared" si="2"/>
        <v/>
      </c>
      <c r="K6" t="str">
        <f t="shared" si="2"/>
        <v/>
      </c>
      <c r="L6" t="str">
        <f t="shared" si="2"/>
        <v/>
      </c>
      <c r="M6" s="6" t="str">
        <f t="shared" si="2"/>
        <v/>
      </c>
    </row>
    <row r="7" spans="1:16" x14ac:dyDescent="0.35">
      <c r="A7">
        <f t="shared" si="4"/>
        <v>5</v>
      </c>
      <c r="B7">
        <v>-0.17699999999999999</v>
      </c>
      <c r="C7">
        <f t="shared" si="1"/>
        <v>-9.0674988542871482E-2</v>
      </c>
      <c r="D7" s="5">
        <f t="shared" si="3"/>
        <v>3.5444387789871405E-2</v>
      </c>
      <c r="E7">
        <f t="shared" si="2"/>
        <v>0.89999456758975382</v>
      </c>
      <c r="F7">
        <f t="shared" si="2"/>
        <v>0.95898912941862391</v>
      </c>
      <c r="G7">
        <f t="shared" si="2"/>
        <v>0.99991502004905819</v>
      </c>
      <c r="H7" t="str">
        <f t="shared" si="2"/>
        <v/>
      </c>
      <c r="I7" t="str">
        <f t="shared" si="2"/>
        <v/>
      </c>
      <c r="J7" t="str">
        <f t="shared" si="2"/>
        <v/>
      </c>
      <c r="K7" t="str">
        <f t="shared" si="2"/>
        <v/>
      </c>
      <c r="L7" t="str">
        <f t="shared" si="2"/>
        <v/>
      </c>
      <c r="M7" s="6" t="str">
        <f t="shared" si="2"/>
        <v/>
      </c>
    </row>
    <row r="8" spans="1:16" x14ac:dyDescent="0.35">
      <c r="A8">
        <f t="shared" si="4"/>
        <v>6</v>
      </c>
      <c r="B8">
        <v>0.65400000000000003</v>
      </c>
      <c r="C8">
        <f t="shared" si="1"/>
        <v>9.0674988542871496E-2</v>
      </c>
      <c r="D8" s="5">
        <f t="shared" si="3"/>
        <v>3.0436473472565388E-2</v>
      </c>
      <c r="E8">
        <f t="shared" si="2"/>
        <v>0.83960118544967266</v>
      </c>
      <c r="F8">
        <f t="shared" si="2"/>
        <v>0.91000439085614393</v>
      </c>
      <c r="G8">
        <f t="shared" si="2"/>
        <v>0.98337655157903847</v>
      </c>
      <c r="H8">
        <f t="shared" si="2"/>
        <v>0.98541525875847502</v>
      </c>
      <c r="I8" t="str">
        <f t="shared" si="2"/>
        <v/>
      </c>
      <c r="J8" t="str">
        <f t="shared" si="2"/>
        <v/>
      </c>
      <c r="K8" t="str">
        <f t="shared" si="2"/>
        <v/>
      </c>
      <c r="L8" t="str">
        <f t="shared" si="2"/>
        <v/>
      </c>
      <c r="M8" s="6" t="str">
        <f t="shared" si="2"/>
        <v/>
      </c>
    </row>
    <row r="9" spans="1:16" x14ac:dyDescent="0.35">
      <c r="A9">
        <f t="shared" si="4"/>
        <v>7</v>
      </c>
      <c r="B9">
        <v>0.77100000000000002</v>
      </c>
      <c r="C9">
        <f t="shared" si="1"/>
        <v>0.11620801780765118</v>
      </c>
      <c r="D9" s="5">
        <f t="shared" si="3"/>
        <v>2.9788684485416737E-2</v>
      </c>
      <c r="E9">
        <f t="shared" si="2"/>
        <v>0.83063285652703123</v>
      </c>
      <c r="F9">
        <f t="shared" si="2"/>
        <v>0.90216987830490436</v>
      </c>
      <c r="G9">
        <f t="shared" si="2"/>
        <v>0.97907701748317144</v>
      </c>
      <c r="H9">
        <f t="shared" si="2"/>
        <v>0.98133440257641225</v>
      </c>
      <c r="I9">
        <f t="shared" si="2"/>
        <v>0.9996795280707107</v>
      </c>
      <c r="J9" t="str">
        <f t="shared" si="2"/>
        <v/>
      </c>
      <c r="K9" t="str">
        <f t="shared" si="2"/>
        <v/>
      </c>
      <c r="L9" t="str">
        <f t="shared" si="2"/>
        <v/>
      </c>
      <c r="M9" s="6" t="str">
        <f t="shared" si="2"/>
        <v/>
      </c>
    </row>
    <row r="10" spans="1:16" x14ac:dyDescent="0.35">
      <c r="A10">
        <f t="shared" si="4"/>
        <v>8</v>
      </c>
      <c r="B10">
        <v>1.9870000000000001</v>
      </c>
      <c r="C10">
        <f t="shared" si="1"/>
        <v>0.38157693734587439</v>
      </c>
      <c r="D10" s="5">
        <f t="shared" si="3"/>
        <v>2.3798202974994794E-2</v>
      </c>
      <c r="E10">
        <f t="shared" si="2"/>
        <v>0.73425759990957484</v>
      </c>
      <c r="F10">
        <f t="shared" si="2"/>
        <v>0.81230526753126508</v>
      </c>
      <c r="G10">
        <f t="shared" si="2"/>
        <v>0.91420706168775656</v>
      </c>
      <c r="H10">
        <f t="shared" si="2"/>
        <v>0.91809099064773469</v>
      </c>
      <c r="I10">
        <f t="shared" si="2"/>
        <v>0.96506406656232779</v>
      </c>
      <c r="J10">
        <f t="shared" si="2"/>
        <v>0.97044048348181988</v>
      </c>
      <c r="K10" t="str">
        <f t="shared" si="2"/>
        <v/>
      </c>
      <c r="L10" t="str">
        <f t="shared" si="2"/>
        <v/>
      </c>
      <c r="M10" s="6" t="str">
        <f t="shared" si="2"/>
        <v/>
      </c>
    </row>
    <row r="11" spans="1:16" x14ac:dyDescent="0.35">
      <c r="A11">
        <f t="shared" si="4"/>
        <v>9</v>
      </c>
      <c r="B11">
        <v>6.4039999999999999</v>
      </c>
      <c r="C11">
        <f t="shared" si="1"/>
        <v>1.3455033498461471</v>
      </c>
      <c r="D11" s="5">
        <f t="shared" si="3"/>
        <v>1.0396126282602796E-2</v>
      </c>
      <c r="E11">
        <f t="shared" si="2"/>
        <v>0.41473457705784061</v>
      </c>
      <c r="F11">
        <f t="shared" si="2"/>
        <v>0.47662018628011416</v>
      </c>
      <c r="G11">
        <f t="shared" si="2"/>
        <v>0.57494477830147506</v>
      </c>
      <c r="H11">
        <f t="shared" si="2"/>
        <v>0.5794083503411831</v>
      </c>
      <c r="I11">
        <f t="shared" si="2"/>
        <v>0.64290744602580208</v>
      </c>
      <c r="J11">
        <f t="shared" si="2"/>
        <v>0.65206580704057393</v>
      </c>
      <c r="K11">
        <f t="shared" si="2"/>
        <v>0.74902668286469376</v>
      </c>
      <c r="L11" t="str">
        <f t="shared" si="2"/>
        <v/>
      </c>
      <c r="M11" s="6" t="str">
        <f t="shared" si="2"/>
        <v/>
      </c>
    </row>
    <row r="12" spans="1:16" x14ac:dyDescent="0.35">
      <c r="A12">
        <f t="shared" si="4"/>
        <v>10</v>
      </c>
      <c r="B12" s="7">
        <v>7.5350000000000001</v>
      </c>
      <c r="C12" s="7">
        <f t="shared" si="1"/>
        <v>1.5923226327390174</v>
      </c>
      <c r="D12" s="8">
        <f t="shared" si="3"/>
        <v>8.3863079830951807E-3</v>
      </c>
      <c r="E12" s="7">
        <f t="shared" si="2"/>
        <v>0.3509704703565234</v>
      </c>
      <c r="F12" s="7">
        <f t="shared" si="2"/>
        <v>0.40574600976048292</v>
      </c>
      <c r="G12" s="7">
        <f t="shared" si="2"/>
        <v>0.49446032815682067</v>
      </c>
      <c r="H12" s="7">
        <f t="shared" si="2"/>
        <v>0.4985442454099594</v>
      </c>
      <c r="I12" s="7">
        <f t="shared" si="2"/>
        <v>0.55727409321872434</v>
      </c>
      <c r="J12" s="7">
        <f t="shared" si="2"/>
        <v>0.56585129169545245</v>
      </c>
      <c r="K12" s="7">
        <f t="shared" si="2"/>
        <v>0.65874694411861356</v>
      </c>
      <c r="L12" s="7">
        <f t="shared" si="2"/>
        <v>0.97411730310252087</v>
      </c>
      <c r="M12" s="9" t="str">
        <f t="shared" si="2"/>
        <v/>
      </c>
    </row>
    <row r="14" spans="1:16" x14ac:dyDescent="0.35">
      <c r="B14" t="s">
        <v>30</v>
      </c>
      <c r="C14" s="10">
        <f>MEDIAN(B3:B12)</f>
        <v>0.23849999999999999</v>
      </c>
      <c r="D14" t="e" cm="1">
        <f t="array" aca="1" ref="D14" ca="1">" "&amp;FTEXT(C14)</f>
        <v>#NAME?</v>
      </c>
      <c r="O14" t="e" cm="1">
        <f t="array" aca="1" ref="O14" ca="1">ICF_GOF(B3:B12,"laplace",TRUE)</f>
        <v>#NAME?</v>
      </c>
      <c r="P14" s="10"/>
    </row>
    <row r="15" spans="1:16" ht="16.5" x14ac:dyDescent="0.45">
      <c r="B15" s="20" t="s">
        <v>31</v>
      </c>
      <c r="C15" s="11">
        <f>C14</f>
        <v>0.23849999999999999</v>
      </c>
      <c r="D15" t="e" cm="1">
        <f t="array" aca="1" ref="D15" ca="1">" "&amp;FTEXT(C15)</f>
        <v>#NAME?</v>
      </c>
      <c r="P15" s="11"/>
    </row>
    <row r="16" spans="1:16" ht="16.5" x14ac:dyDescent="0.45">
      <c r="B16" s="20" t="s">
        <v>32</v>
      </c>
      <c r="C16" s="12" cm="1">
        <f t="array" ref="C16">SUMPRODUCT(ABS(B3:B12-C14))/A12</f>
        <v>4.5823</v>
      </c>
      <c r="D16" t="e" cm="1">
        <f t="array" aca="1" ref="D16" ca="1">" "&amp;FTEXT(C16)</f>
        <v>#NAME?</v>
      </c>
      <c r="P16" s="12"/>
    </row>
    <row r="18" spans="2:4" x14ac:dyDescent="0.35">
      <c r="B18" t="s">
        <v>3</v>
      </c>
      <c r="C18" s="10">
        <f>A12</f>
        <v>10</v>
      </c>
      <c r="D18" t="e" cm="1">
        <f t="array" aca="1" ref="D18" ca="1">" "&amp;FTEXT(C18)</f>
        <v>#NAME?</v>
      </c>
    </row>
    <row r="19" spans="2:4" x14ac:dyDescent="0.35">
      <c r="B19" t="s">
        <v>7</v>
      </c>
      <c r="C19" s="11" cm="1">
        <f t="array" ref="C19">1+2*SUMPRODUCT(D3:M12)/C18-SUMPRODUCT(3*ABS(C3:C12)+(C3:C12)^2+3,EXP(-ABS(C3:C12)))/2+5*C18/8</f>
        <v>0.26357329346273861</v>
      </c>
      <c r="D19" t="e" cm="1">
        <f t="array" aca="1" ref="D19" ca="1">" "&amp;FTEXT(C19)</f>
        <v>#NAME?</v>
      </c>
    </row>
    <row r="20" spans="2:4" x14ac:dyDescent="0.35">
      <c r="B20" t="s">
        <v>9</v>
      </c>
      <c r="C20" s="11">
        <f>0.348-0.04/SQRT(C18)-1/C18+2.3/SQRT(C18)^3</f>
        <v>0.30808327554319914</v>
      </c>
      <c r="D20" t="e" cm="1">
        <f t="array" aca="1" ref="D20" ca="1">" "&amp;FTEXT(C20)</f>
        <v>#NAME?</v>
      </c>
    </row>
    <row r="21" spans="2:4" x14ac:dyDescent="0.35">
      <c r="B21" t="s">
        <v>10</v>
      </c>
      <c r="C21" s="12">
        <f>0.283+0.06/SQRT(C18)-1.4/C18+3/SQRT(C18)^3</f>
        <v>0.25684199576606165</v>
      </c>
      <c r="D21" t="e" cm="1">
        <f t="array" aca="1" ref="D21" ca="1">" "&amp;FTEXT(C21)</f>
        <v>#NAME?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D9CD6-BEDC-48C2-821E-D1E98E9391F8}">
  <sheetPr codeName="Sheet10"/>
  <dimension ref="A1:S26"/>
  <sheetViews>
    <sheetView workbookViewId="0"/>
  </sheetViews>
  <sheetFormatPr defaultRowHeight="14.5" x14ac:dyDescent="0.35"/>
  <cols>
    <col min="1" max="1" width="4.54296875" customWidth="1"/>
  </cols>
  <sheetData>
    <row r="1" spans="1:19" ht="13" customHeight="1" x14ac:dyDescent="0.35">
      <c r="D1">
        <v>1</v>
      </c>
      <c r="E1">
        <f>D1+1</f>
        <v>2</v>
      </c>
      <c r="F1">
        <f t="shared" ref="F1:S1" si="0">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  <c r="L1">
        <f t="shared" si="0"/>
        <v>9</v>
      </c>
      <c r="M1">
        <f t="shared" si="0"/>
        <v>10</v>
      </c>
      <c r="N1">
        <f t="shared" si="0"/>
        <v>11</v>
      </c>
      <c r="O1">
        <f t="shared" si="0"/>
        <v>12</v>
      </c>
      <c r="P1">
        <f t="shared" si="0"/>
        <v>13</v>
      </c>
      <c r="Q1">
        <f t="shared" si="0"/>
        <v>14</v>
      </c>
      <c r="R1">
        <f t="shared" si="0"/>
        <v>15</v>
      </c>
      <c r="S1">
        <f t="shared" si="0"/>
        <v>16</v>
      </c>
    </row>
    <row r="2" spans="1:19" x14ac:dyDescent="0.35">
      <c r="B2" s="1" t="s">
        <v>0</v>
      </c>
      <c r="C2" s="1" t="s">
        <v>1</v>
      </c>
      <c r="D2" cm="1">
        <f t="array" ref="D2:S2">TRANSPOSE(C3:C18)</f>
        <v>-7.368442277116336</v>
      </c>
      <c r="E2">
        <v>-1.5461550539269044</v>
      </c>
      <c r="F2">
        <v>-1.0483390623853621</v>
      </c>
      <c r="G2">
        <v>-0.66127092936832865</v>
      </c>
      <c r="H2">
        <v>-0.58451133806066013</v>
      </c>
      <c r="I2">
        <v>-0.28439529834001437</v>
      </c>
      <c r="J2">
        <v>-3.8440094167624971E-3</v>
      </c>
      <c r="K2">
        <v>3.7201814533227595E-4</v>
      </c>
      <c r="L2">
        <v>0.27215214872842652</v>
      </c>
      <c r="M2">
        <v>0.31531867567632804</v>
      </c>
      <c r="N2">
        <v>0.40695488039049443</v>
      </c>
      <c r="O2">
        <v>0.60681809998804725</v>
      </c>
      <c r="P2">
        <v>1.0533549353050593</v>
      </c>
      <c r="Q2">
        <v>3.4814252137441701</v>
      </c>
      <c r="R2">
        <v>4.9796067770095265</v>
      </c>
      <c r="S2">
        <v>5.0045965257591636</v>
      </c>
    </row>
    <row r="3" spans="1:19" x14ac:dyDescent="0.35">
      <c r="A3">
        <v>1</v>
      </c>
      <c r="B3">
        <v>-10.336406068429786</v>
      </c>
      <c r="C3">
        <f t="shared" ref="C3:C18" si="1">(B3-C$20)/C$21</f>
        <v>-7.368442277116336</v>
      </c>
      <c r="D3" s="2" t="str">
        <f>IF(D$1&lt;$A3,8/(($C3-D$2)^2+4),"")</f>
        <v/>
      </c>
      <c r="E3" s="3" t="str">
        <f t="shared" ref="E3:S8" si="2">IF(E$1&lt;$A3,8/(($C3-E$2)^2+4),"")</f>
        <v/>
      </c>
      <c r="F3" s="3" t="str">
        <f t="shared" si="2"/>
        <v/>
      </c>
      <c r="G3" s="3" t="str">
        <f t="shared" si="2"/>
        <v/>
      </c>
      <c r="H3" s="3" t="str">
        <f t="shared" si="2"/>
        <v/>
      </c>
      <c r="I3" s="3" t="str">
        <f t="shared" si="2"/>
        <v/>
      </c>
      <c r="J3" s="3" t="str">
        <f t="shared" si="2"/>
        <v/>
      </c>
      <c r="K3" s="3" t="str">
        <f t="shared" si="2"/>
        <v/>
      </c>
      <c r="L3" s="3" t="str">
        <f t="shared" si="2"/>
        <v/>
      </c>
      <c r="M3" s="3" t="str">
        <f t="shared" si="2"/>
        <v/>
      </c>
      <c r="N3" s="3" t="str">
        <f t="shared" si="2"/>
        <v/>
      </c>
      <c r="O3" s="3" t="str">
        <f t="shared" si="2"/>
        <v/>
      </c>
      <c r="P3" s="3" t="str">
        <f t="shared" si="2"/>
        <v/>
      </c>
      <c r="Q3" s="3" t="str">
        <f t="shared" si="2"/>
        <v/>
      </c>
      <c r="R3" s="3" t="str">
        <f t="shared" si="2"/>
        <v/>
      </c>
      <c r="S3" s="3" t="str">
        <f t="shared" si="2"/>
        <v/>
      </c>
    </row>
    <row r="4" spans="1:19" x14ac:dyDescent="0.35">
      <c r="A4">
        <f>A3+1</f>
        <v>2</v>
      </c>
      <c r="B4">
        <v>-3.7168191396488748E-2</v>
      </c>
      <c r="C4">
        <f t="shared" si="1"/>
        <v>-1.5461550539269044</v>
      </c>
      <c r="D4" s="5">
        <f t="shared" ref="D4:S13" si="3">IF(D$1&lt;$A4,8/(($C4-D$2)^2+4),"")</f>
        <v>0.21108720499349326</v>
      </c>
      <c r="E4" t="str">
        <f t="shared" si="2"/>
        <v/>
      </c>
      <c r="F4" t="str">
        <f t="shared" si="2"/>
        <v/>
      </c>
      <c r="G4" t="str">
        <f t="shared" si="2"/>
        <v/>
      </c>
      <c r="H4" t="str">
        <f t="shared" si="2"/>
        <v/>
      </c>
      <c r="I4" t="str">
        <f t="shared" si="2"/>
        <v/>
      </c>
      <c r="J4" t="str">
        <f t="shared" si="2"/>
        <v/>
      </c>
      <c r="K4" t="str">
        <f t="shared" si="2"/>
        <v/>
      </c>
      <c r="L4" t="str">
        <f t="shared" si="2"/>
        <v/>
      </c>
      <c r="M4" t="str">
        <f t="shared" si="2"/>
        <v/>
      </c>
      <c r="N4" t="str">
        <f t="shared" si="2"/>
        <v/>
      </c>
      <c r="O4" t="str">
        <f t="shared" si="2"/>
        <v/>
      </c>
      <c r="P4" t="str">
        <f t="shared" si="2"/>
        <v/>
      </c>
      <c r="Q4" t="str">
        <f t="shared" si="2"/>
        <v/>
      </c>
      <c r="R4" t="str">
        <f t="shared" si="2"/>
        <v/>
      </c>
      <c r="S4" t="str">
        <f t="shared" si="2"/>
        <v/>
      </c>
    </row>
    <row r="5" spans="1:19" x14ac:dyDescent="0.35">
      <c r="A5">
        <f t="shared" ref="A5:A18" si="4">A4+1</f>
        <v>3</v>
      </c>
      <c r="B5">
        <v>0.8434351040673369</v>
      </c>
      <c r="C5">
        <f t="shared" si="1"/>
        <v>-1.0483390623853621</v>
      </c>
      <c r="D5" s="5">
        <f t="shared" si="3"/>
        <v>0.18205110526422252</v>
      </c>
      <c r="E5">
        <f t="shared" si="2"/>
        <v>1.8833186354356442</v>
      </c>
      <c r="F5" t="str">
        <f t="shared" si="2"/>
        <v/>
      </c>
      <c r="G5" t="str">
        <f t="shared" si="2"/>
        <v/>
      </c>
      <c r="H5" t="str">
        <f t="shared" si="2"/>
        <v/>
      </c>
      <c r="I5" t="str">
        <f t="shared" si="2"/>
        <v/>
      </c>
      <c r="J5" t="str">
        <f t="shared" si="2"/>
        <v/>
      </c>
      <c r="K5" t="str">
        <f t="shared" si="2"/>
        <v/>
      </c>
      <c r="L5" t="str">
        <f t="shared" si="2"/>
        <v/>
      </c>
      <c r="M5" t="str">
        <f t="shared" si="2"/>
        <v/>
      </c>
      <c r="N5" t="str">
        <f t="shared" si="2"/>
        <v/>
      </c>
      <c r="O5" t="str">
        <f t="shared" si="2"/>
        <v/>
      </c>
      <c r="P5" t="str">
        <f t="shared" si="2"/>
        <v/>
      </c>
      <c r="Q5" t="str">
        <f t="shared" si="2"/>
        <v/>
      </c>
      <c r="R5" t="str">
        <f t="shared" si="2"/>
        <v/>
      </c>
      <c r="S5" t="str">
        <f t="shared" si="2"/>
        <v/>
      </c>
    </row>
    <row r="6" spans="1:19" x14ac:dyDescent="0.35">
      <c r="A6">
        <f t="shared" si="4"/>
        <v>4</v>
      </c>
      <c r="B6">
        <v>1.5281328222911723</v>
      </c>
      <c r="C6">
        <f t="shared" si="1"/>
        <v>-0.66127092936832865</v>
      </c>
      <c r="D6" s="5">
        <f t="shared" si="3"/>
        <v>0.163311474982826</v>
      </c>
      <c r="E6">
        <f t="shared" si="2"/>
        <v>1.6725834606621897</v>
      </c>
      <c r="F6">
        <f t="shared" si="2"/>
        <v>1.9277936504270996</v>
      </c>
      <c r="G6" t="str">
        <f t="shared" si="2"/>
        <v/>
      </c>
      <c r="H6" t="str">
        <f t="shared" si="2"/>
        <v/>
      </c>
      <c r="I6" t="str">
        <f t="shared" si="2"/>
        <v/>
      </c>
      <c r="J6" t="str">
        <f t="shared" si="2"/>
        <v/>
      </c>
      <c r="K6" t="str">
        <f t="shared" si="2"/>
        <v/>
      </c>
      <c r="L6" t="str">
        <f t="shared" si="2"/>
        <v/>
      </c>
      <c r="M6" t="str">
        <f t="shared" si="2"/>
        <v/>
      </c>
      <c r="N6" t="str">
        <f t="shared" si="2"/>
        <v/>
      </c>
      <c r="O6" t="str">
        <f t="shared" si="2"/>
        <v/>
      </c>
      <c r="P6" t="str">
        <f t="shared" si="2"/>
        <v/>
      </c>
      <c r="Q6" t="str">
        <f t="shared" si="2"/>
        <v/>
      </c>
      <c r="R6" t="str">
        <f t="shared" si="2"/>
        <v/>
      </c>
      <c r="S6" t="str">
        <f t="shared" si="2"/>
        <v/>
      </c>
    </row>
    <row r="7" spans="1:19" x14ac:dyDescent="0.35">
      <c r="A7">
        <f t="shared" si="4"/>
        <v>5</v>
      </c>
      <c r="B7">
        <v>1.6639154211078049</v>
      </c>
      <c r="C7">
        <f t="shared" si="1"/>
        <v>-0.58451133806066013</v>
      </c>
      <c r="D7" s="5">
        <f t="shared" si="3"/>
        <v>0.1599305294218043</v>
      </c>
      <c r="E7">
        <f t="shared" si="2"/>
        <v>1.6244450928192578</v>
      </c>
      <c r="F7">
        <f t="shared" si="2"/>
        <v>1.8979220837497919</v>
      </c>
      <c r="G7">
        <f t="shared" si="2"/>
        <v>1.9970583156977522</v>
      </c>
      <c r="H7" t="str">
        <f t="shared" si="2"/>
        <v/>
      </c>
      <c r="I7" t="str">
        <f t="shared" si="2"/>
        <v/>
      </c>
      <c r="J7" t="str">
        <f t="shared" si="2"/>
        <v/>
      </c>
      <c r="K7" t="str">
        <f t="shared" si="2"/>
        <v/>
      </c>
      <c r="L7" t="str">
        <f t="shared" si="2"/>
        <v/>
      </c>
      <c r="M7" t="str">
        <f t="shared" si="2"/>
        <v/>
      </c>
      <c r="N7" t="str">
        <f t="shared" si="2"/>
        <v/>
      </c>
      <c r="O7" t="str">
        <f t="shared" si="2"/>
        <v/>
      </c>
      <c r="P7" t="str">
        <f t="shared" si="2"/>
        <v/>
      </c>
      <c r="Q7" t="str">
        <f t="shared" si="2"/>
        <v/>
      </c>
      <c r="R7" t="str">
        <f t="shared" si="2"/>
        <v/>
      </c>
      <c r="S7" t="str">
        <f t="shared" si="2"/>
        <v/>
      </c>
    </row>
    <row r="8" spans="1:19" x14ac:dyDescent="0.35">
      <c r="A8">
        <f t="shared" si="4"/>
        <v>6</v>
      </c>
      <c r="B8">
        <v>2.1948006841166747</v>
      </c>
      <c r="C8">
        <f t="shared" si="1"/>
        <v>-0.28439529834001437</v>
      </c>
      <c r="D8" s="5">
        <f t="shared" si="3"/>
        <v>0.14764581989081471</v>
      </c>
      <c r="E8">
        <f t="shared" si="2"/>
        <v>1.4306055246088365</v>
      </c>
      <c r="F8">
        <f t="shared" si="2"/>
        <v>1.7453491614154473</v>
      </c>
      <c r="G8">
        <f t="shared" si="2"/>
        <v>1.931417656784745</v>
      </c>
      <c r="H8">
        <f t="shared" si="2"/>
        <v>1.9559569174684686</v>
      </c>
      <c r="I8" t="str">
        <f t="shared" si="2"/>
        <v/>
      </c>
      <c r="J8" t="str">
        <f t="shared" si="2"/>
        <v/>
      </c>
      <c r="K8" t="str">
        <f t="shared" si="2"/>
        <v/>
      </c>
      <c r="L8" t="str">
        <f t="shared" si="2"/>
        <v/>
      </c>
      <c r="M8" t="str">
        <f t="shared" si="2"/>
        <v/>
      </c>
      <c r="N8" t="str">
        <f t="shared" si="2"/>
        <v/>
      </c>
      <c r="O8" t="str">
        <f t="shared" si="2"/>
        <v/>
      </c>
      <c r="P8" t="str">
        <f t="shared" si="2"/>
        <v/>
      </c>
      <c r="Q8" t="str">
        <f t="shared" si="2"/>
        <v/>
      </c>
      <c r="R8" t="str">
        <f t="shared" si="2"/>
        <v/>
      </c>
      <c r="S8" t="str">
        <f t="shared" si="2"/>
        <v/>
      </c>
    </row>
    <row r="9" spans="1:19" x14ac:dyDescent="0.35">
      <c r="A9">
        <f t="shared" si="4"/>
        <v>7</v>
      </c>
      <c r="B9">
        <v>2.691077207511209</v>
      </c>
      <c r="C9">
        <f t="shared" si="1"/>
        <v>-3.8440094167624971E-3</v>
      </c>
      <c r="D9" s="5">
        <f t="shared" si="3"/>
        <v>0.13736898774271039</v>
      </c>
      <c r="E9">
        <f t="shared" si="3"/>
        <v>1.2541694553886105</v>
      </c>
      <c r="F9">
        <f t="shared" si="3"/>
        <v>1.5714097966610985</v>
      </c>
      <c r="G9">
        <f t="shared" si="3"/>
        <v>1.8049685642356486</v>
      </c>
      <c r="H9">
        <f t="shared" si="3"/>
        <v>1.8445188023053858</v>
      </c>
      <c r="I9">
        <f t="shared" si="3"/>
        <v>1.9614049321879874</v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  <c r="S9" t="str">
        <f t="shared" si="3"/>
        <v/>
      </c>
    </row>
    <row r="10" spans="1:19" x14ac:dyDescent="0.35">
      <c r="A10">
        <f t="shared" si="4"/>
        <v>8</v>
      </c>
      <c r="B10">
        <v>2.698535079150588</v>
      </c>
      <c r="C10">
        <f t="shared" si="1"/>
        <v>3.7201814533227595E-4</v>
      </c>
      <c r="D10" s="5">
        <f t="shared" si="3"/>
        <v>0.13722262476899424</v>
      </c>
      <c r="E10">
        <f t="shared" si="3"/>
        <v>1.2516141941825232</v>
      </c>
      <c r="F10">
        <f t="shared" si="3"/>
        <v>1.5686905275873171</v>
      </c>
      <c r="G10">
        <f t="shared" si="3"/>
        <v>1.8027066509187164</v>
      </c>
      <c r="H10">
        <f t="shared" si="3"/>
        <v>1.8424313381974986</v>
      </c>
      <c r="I10">
        <f t="shared" si="3"/>
        <v>1.9602594520767607</v>
      </c>
      <c r="J10">
        <f t="shared" si="3"/>
        <v>1.9999911125952907</v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  <c r="S10" t="str">
        <f t="shared" si="3"/>
        <v/>
      </c>
    </row>
    <row r="11" spans="1:19" x14ac:dyDescent="0.35">
      <c r="A11">
        <f t="shared" si="4"/>
        <v>9</v>
      </c>
      <c r="B11">
        <v>3.1792960082881763</v>
      </c>
      <c r="C11">
        <f t="shared" si="1"/>
        <v>0.27215214872842652</v>
      </c>
      <c r="D11" s="5">
        <f t="shared" si="3"/>
        <v>0.1282489400567037</v>
      </c>
      <c r="E11">
        <f t="shared" si="3"/>
        <v>1.0949542875561955</v>
      </c>
      <c r="F11">
        <f t="shared" si="3"/>
        <v>1.3928311236119628</v>
      </c>
      <c r="G11">
        <f t="shared" si="3"/>
        <v>1.642279283684551</v>
      </c>
      <c r="H11">
        <f t="shared" si="3"/>
        <v>1.6899484065046544</v>
      </c>
      <c r="I11">
        <f t="shared" si="3"/>
        <v>1.856258290703561</v>
      </c>
      <c r="J11">
        <f t="shared" si="3"/>
        <v>1.9626248135794533</v>
      </c>
      <c r="K11">
        <f t="shared" si="3"/>
        <v>1.9637374092933688</v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  <c r="S11" t="str">
        <f t="shared" si="3"/>
        <v/>
      </c>
    </row>
    <row r="12" spans="1:19" x14ac:dyDescent="0.35">
      <c r="A12">
        <f t="shared" si="4"/>
        <v>10</v>
      </c>
      <c r="B12">
        <v>3.2556547161841198</v>
      </c>
      <c r="C12">
        <f t="shared" si="1"/>
        <v>0.31531867567632804</v>
      </c>
      <c r="D12" s="5">
        <f t="shared" si="3"/>
        <v>0.12690318615862786</v>
      </c>
      <c r="E12">
        <f t="shared" si="3"/>
        <v>1.0716556601423903</v>
      </c>
      <c r="F12">
        <f t="shared" si="3"/>
        <v>1.3652896611727712</v>
      </c>
      <c r="G12">
        <f t="shared" si="3"/>
        <v>1.6149455925757921</v>
      </c>
      <c r="H12">
        <f t="shared" si="3"/>
        <v>1.663307460060927</v>
      </c>
      <c r="I12">
        <f t="shared" si="3"/>
        <v>1.835006807667231</v>
      </c>
      <c r="J12">
        <f t="shared" si="3"/>
        <v>1.9503324346184272</v>
      </c>
      <c r="K12">
        <f t="shared" si="3"/>
        <v>1.9516044080496642</v>
      </c>
      <c r="L12">
        <f t="shared" si="3"/>
        <v>1.9990687592822545</v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  <c r="S12" t="str">
        <f t="shared" si="3"/>
        <v/>
      </c>
    </row>
    <row r="13" spans="1:19" x14ac:dyDescent="0.35">
      <c r="A13">
        <f t="shared" si="4"/>
        <v>11</v>
      </c>
      <c r="B13">
        <v>3.417753052168087</v>
      </c>
      <c r="C13">
        <f t="shared" si="1"/>
        <v>0.40695488039049443</v>
      </c>
      <c r="D13" s="5">
        <f t="shared" si="3"/>
        <v>0.12411413351620124</v>
      </c>
      <c r="E13">
        <f t="shared" si="3"/>
        <v>1.0237197902979533</v>
      </c>
      <c r="F13">
        <f t="shared" si="3"/>
        <v>1.3076424183935083</v>
      </c>
      <c r="G13">
        <f t="shared" si="3"/>
        <v>1.5560852874264104</v>
      </c>
      <c r="H13">
        <f t="shared" si="3"/>
        <v>1.6054568636476925</v>
      </c>
      <c r="I13">
        <f t="shared" si="3"/>
        <v>1.7865257713275893</v>
      </c>
      <c r="J13">
        <f t="shared" si="3"/>
        <v>1.9190378430001096</v>
      </c>
      <c r="K13">
        <f t="shared" ref="K13:S13" si="5">IF(K$1&lt;$A13,8/(($C13-K$2)^2+4),"")</f>
        <v>1.9206255290487524</v>
      </c>
      <c r="L13">
        <f t="shared" si="5"/>
        <v>1.9909552017810703</v>
      </c>
      <c r="M13">
        <f t="shared" si="5"/>
        <v>1.9958101986365244</v>
      </c>
      <c r="N13" t="str">
        <f t="shared" si="5"/>
        <v/>
      </c>
      <c r="O13" t="str">
        <f t="shared" si="5"/>
        <v/>
      </c>
      <c r="P13" t="str">
        <f t="shared" si="5"/>
        <v/>
      </c>
      <c r="Q13" t="str">
        <f t="shared" si="5"/>
        <v/>
      </c>
      <c r="R13" t="str">
        <f t="shared" si="5"/>
        <v/>
      </c>
      <c r="S13" t="str">
        <f t="shared" si="5"/>
        <v/>
      </c>
    </row>
    <row r="14" spans="1:19" x14ac:dyDescent="0.35">
      <c r="A14">
        <f t="shared" si="4"/>
        <v>12</v>
      </c>
      <c r="B14">
        <v>3.7712977610767164</v>
      </c>
      <c r="C14">
        <f t="shared" si="1"/>
        <v>0.60681809998804725</v>
      </c>
      <c r="D14" s="5">
        <f t="shared" ref="D14:S18" si="6">IF(D$1&lt;$A14,8/(($C14-D$2)^2+4),"")</f>
        <v>0.11833483115977725</v>
      </c>
      <c r="E14">
        <f t="shared" si="6"/>
        <v>0.92643059454474097</v>
      </c>
      <c r="F14">
        <f t="shared" si="6"/>
        <v>1.1870237121979788</v>
      </c>
      <c r="G14">
        <f t="shared" si="6"/>
        <v>1.4265208592544558</v>
      </c>
      <c r="H14">
        <f t="shared" si="6"/>
        <v>1.4762147218854753</v>
      </c>
      <c r="I14">
        <f t="shared" si="6"/>
        <v>1.6686616485334875</v>
      </c>
      <c r="J14">
        <f t="shared" si="6"/>
        <v>1.8294461288480219</v>
      </c>
      <c r="K14">
        <f t="shared" si="6"/>
        <v>1.8315954029716406</v>
      </c>
      <c r="L14">
        <f t="shared" si="6"/>
        <v>1.9455246772603976</v>
      </c>
      <c r="M14">
        <f t="shared" si="6"/>
        <v>1.9583977975099083</v>
      </c>
      <c r="N14">
        <f t="shared" si="6"/>
        <v>1.9802248280524211</v>
      </c>
      <c r="O14" t="str">
        <f t="shared" si="6"/>
        <v/>
      </c>
      <c r="P14" t="str">
        <f t="shared" si="6"/>
        <v/>
      </c>
      <c r="Q14" t="str">
        <f t="shared" si="6"/>
        <v/>
      </c>
      <c r="R14" t="str">
        <f t="shared" si="6"/>
        <v/>
      </c>
      <c r="S14" t="str">
        <f t="shared" si="6"/>
        <v/>
      </c>
    </row>
    <row r="15" spans="1:19" x14ac:dyDescent="0.35">
      <c r="A15">
        <f t="shared" si="4"/>
        <v>13</v>
      </c>
      <c r="B15">
        <v>4.5611916483913717</v>
      </c>
      <c r="C15">
        <f t="shared" si="1"/>
        <v>1.0533549353050593</v>
      </c>
      <c r="D15" s="5">
        <f t="shared" si="6"/>
        <v>0.1067710627321746</v>
      </c>
      <c r="E15">
        <f t="shared" si="6"/>
        <v>0.74367051445619192</v>
      </c>
      <c r="F15">
        <f t="shared" si="6"/>
        <v>0.95044412151754132</v>
      </c>
      <c r="G15">
        <f t="shared" si="6"/>
        <v>1.1527474100241977</v>
      </c>
      <c r="H15">
        <f t="shared" si="6"/>
        <v>1.1971377759639454</v>
      </c>
      <c r="I15">
        <f t="shared" si="6"/>
        <v>1.3817938363099962</v>
      </c>
      <c r="J15">
        <f t="shared" si="6"/>
        <v>1.5632115028229521</v>
      </c>
      <c r="K15">
        <f t="shared" si="6"/>
        <v>1.5659337306009629</v>
      </c>
      <c r="L15">
        <f t="shared" si="6"/>
        <v>1.735253353027119</v>
      </c>
      <c r="M15">
        <f t="shared" si="6"/>
        <v>1.7602931688779884</v>
      </c>
      <c r="N15">
        <f t="shared" si="6"/>
        <v>1.8108425429108699</v>
      </c>
      <c r="O15">
        <f t="shared" si="6"/>
        <v>1.9050362547957231</v>
      </c>
      <c r="P15" t="str">
        <f t="shared" si="6"/>
        <v/>
      </c>
      <c r="Q15" t="str">
        <f t="shared" si="6"/>
        <v/>
      </c>
      <c r="R15" t="str">
        <f t="shared" si="6"/>
        <v/>
      </c>
      <c r="S15" t="str">
        <f t="shared" si="6"/>
        <v/>
      </c>
    </row>
    <row r="16" spans="1:19" x14ac:dyDescent="0.35">
      <c r="A16">
        <f t="shared" si="4"/>
        <v>14</v>
      </c>
      <c r="B16">
        <v>8.8562860711120646</v>
      </c>
      <c r="C16">
        <f t="shared" si="1"/>
        <v>3.4814252137441701</v>
      </c>
      <c r="D16" s="5">
        <f t="shared" si="6"/>
        <v>6.5724816588222087E-2</v>
      </c>
      <c r="E16">
        <f t="shared" si="6"/>
        <v>0.27325611633240132</v>
      </c>
      <c r="F16">
        <f t="shared" si="6"/>
        <v>0.32628071587821067</v>
      </c>
      <c r="G16">
        <f t="shared" si="6"/>
        <v>0.37803732909229121</v>
      </c>
      <c r="H16">
        <f t="shared" si="6"/>
        <v>0.38963872615058609</v>
      </c>
      <c r="I16">
        <f t="shared" si="6"/>
        <v>0.44001002030072867</v>
      </c>
      <c r="J16">
        <f t="shared" si="6"/>
        <v>0.49544495470641525</v>
      </c>
      <c r="K16">
        <f t="shared" si="6"/>
        <v>0.49634776917334034</v>
      </c>
      <c r="L16">
        <f t="shared" si="6"/>
        <v>0.55946271863070374</v>
      </c>
      <c r="M16">
        <f t="shared" si="6"/>
        <v>0.57044127569249536</v>
      </c>
      <c r="N16">
        <f t="shared" si="6"/>
        <v>0.59469084555952489</v>
      </c>
      <c r="O16">
        <f t="shared" si="6"/>
        <v>0.65234944156974584</v>
      </c>
      <c r="P16">
        <f t="shared" si="6"/>
        <v>0.80844621948088247</v>
      </c>
      <c r="Q16" t="str">
        <f t="shared" si="6"/>
        <v/>
      </c>
      <c r="R16" t="str">
        <f t="shared" si="6"/>
        <v/>
      </c>
      <c r="S16" t="str">
        <f t="shared" si="6"/>
        <v/>
      </c>
    </row>
    <row r="17" spans="1:19" x14ac:dyDescent="0.35">
      <c r="A17">
        <f t="shared" si="4"/>
        <v>15</v>
      </c>
      <c r="B17">
        <v>11.506469360180882</v>
      </c>
      <c r="C17">
        <f t="shared" si="1"/>
        <v>4.9796067770095265</v>
      </c>
      <c r="D17" s="5">
        <f t="shared" si="6"/>
        <v>5.1126601687605237E-2</v>
      </c>
      <c r="E17">
        <f t="shared" si="6"/>
        <v>0.17172700546036199</v>
      </c>
      <c r="F17">
        <f t="shared" si="6"/>
        <v>0.19833335010577738</v>
      </c>
      <c r="G17">
        <f t="shared" si="6"/>
        <v>0.22334202627151853</v>
      </c>
      <c r="H17">
        <f t="shared" si="6"/>
        <v>0.2288368112854155</v>
      </c>
      <c r="I17">
        <f t="shared" si="6"/>
        <v>0.25228858982674834</v>
      </c>
      <c r="J17">
        <f t="shared" si="6"/>
        <v>0.27744271040203444</v>
      </c>
      <c r="K17">
        <f t="shared" si="6"/>
        <v>0.2778474443209531</v>
      </c>
      <c r="L17">
        <f t="shared" si="6"/>
        <v>0.30580888864704303</v>
      </c>
      <c r="M17">
        <f t="shared" si="6"/>
        <v>0.31061226014975862</v>
      </c>
      <c r="N17">
        <f t="shared" si="6"/>
        <v>0.32116718104622699</v>
      </c>
      <c r="O17">
        <f t="shared" si="6"/>
        <v>0.3460015932679209</v>
      </c>
      <c r="P17">
        <f t="shared" si="6"/>
        <v>0.4120429115863819</v>
      </c>
      <c r="Q17">
        <f t="shared" si="6"/>
        <v>1.2811175451727446</v>
      </c>
      <c r="R17" t="str">
        <f t="shared" si="6"/>
        <v/>
      </c>
      <c r="S17" t="str">
        <f t="shared" si="6"/>
        <v/>
      </c>
    </row>
    <row r="18" spans="1:19" x14ac:dyDescent="0.35">
      <c r="A18">
        <f t="shared" si="4"/>
        <v>16</v>
      </c>
      <c r="B18" s="7">
        <v>11.550674559442559</v>
      </c>
      <c r="C18" s="7">
        <f t="shared" si="1"/>
        <v>5.0045965257591636</v>
      </c>
      <c r="D18" s="8">
        <f t="shared" si="6"/>
        <v>5.0925543353908746E-2</v>
      </c>
      <c r="E18" s="7">
        <f t="shared" si="6"/>
        <v>0.1705308013347602</v>
      </c>
      <c r="F18" s="7">
        <f t="shared" si="6"/>
        <v>0.19685994007952951</v>
      </c>
      <c r="G18" s="7">
        <f t="shared" si="6"/>
        <v>0.22159403993394841</v>
      </c>
      <c r="H18" s="7">
        <f t="shared" si="6"/>
        <v>0.22702682424247542</v>
      </c>
      <c r="I18" s="7">
        <f t="shared" si="6"/>
        <v>0.25020771528782176</v>
      </c>
      <c r="J18" s="7">
        <f t="shared" si="6"/>
        <v>0.27506082064210774</v>
      </c>
      <c r="K18" s="7">
        <f t="shared" si="6"/>
        <v>0.27546062857842224</v>
      </c>
      <c r="L18" s="7">
        <f t="shared" si="6"/>
        <v>0.30307588172026412</v>
      </c>
      <c r="M18" s="7">
        <f t="shared" si="6"/>
        <v>0.30781867015371939</v>
      </c>
      <c r="N18" s="7">
        <f t="shared" si="6"/>
        <v>0.31823938896277371</v>
      </c>
      <c r="O18" s="7">
        <f t="shared" si="6"/>
        <v>0.34275252868178119</v>
      </c>
      <c r="P18" s="7">
        <f t="shared" si="6"/>
        <v>0.4079070724818788</v>
      </c>
      <c r="Q18" s="7">
        <f t="shared" si="6"/>
        <v>1.2658126010782698</v>
      </c>
      <c r="R18" s="7">
        <f t="shared" si="6"/>
        <v>1.999687804969192</v>
      </c>
      <c r="S18" s="7" t="str">
        <f t="shared" si="6"/>
        <v/>
      </c>
    </row>
    <row r="19" spans="1:19" ht="12" customHeight="1" x14ac:dyDescent="0.35"/>
    <row r="20" spans="1:19" ht="14.5" customHeight="1" x14ac:dyDescent="0.45">
      <c r="B20" s="20" t="s">
        <v>31</v>
      </c>
      <c r="C20" s="10" cm="1">
        <f t="array" ref="C20">SUMPRODUCT(B3:B18,SIN(4*PI()*(A3:A18/(A18+1)-0.5))/TAN(PI()*(A3:A18/(A18+1)-0.5)))/(A18+1)</f>
        <v>2.6978770038570694</v>
      </c>
      <c r="D20" t="e" cm="1">
        <f t="array" aca="1" ref="D20" ca="1">" "&amp;FTEXT(C20)</f>
        <v>#NAME?</v>
      </c>
      <c r="N20" t="e" cm="1">
        <f t="array" aca="1" ref="N20" ca="1">CAUCHY_FITX(B3:B18,TRUE)</f>
        <v>#NAME?</v>
      </c>
      <c r="O20" s="10"/>
      <c r="P20" t="e" cm="1">
        <f t="array" aca="1" ref="P20" ca="1">" "&amp;FTEXT(N20)</f>
        <v>#NAME?</v>
      </c>
    </row>
    <row r="21" spans="1:19" ht="14.5" customHeight="1" x14ac:dyDescent="0.45">
      <c r="B21" s="20" t="s">
        <v>33</v>
      </c>
      <c r="C21" s="12" cm="1">
        <f t="array" ref="C21">8*SUMPRODUCT(B3:B18,TAN(PI()*(A3:A18/(A18+1)-0.5))/_xlfn.SEC(PI()*(A3:A18/(A18+1)-0.5))^4 )/A18</f>
        <v>1.7689333216013012</v>
      </c>
      <c r="D21" t="e" cm="1">
        <f t="array" aca="1" ref="D21" ca="1">" "&amp;FTEXT(C21)</f>
        <v>#NAME?</v>
      </c>
      <c r="O21" s="11"/>
    </row>
    <row r="22" spans="1:19" ht="14" customHeight="1" x14ac:dyDescent="0.35">
      <c r="O22" s="12"/>
    </row>
    <row r="23" spans="1:19" ht="14" customHeight="1" x14ac:dyDescent="0.35">
      <c r="B23" t="s">
        <v>3</v>
      </c>
      <c r="C23" s="10">
        <f>A18</f>
        <v>16</v>
      </c>
      <c r="D23" t="e" cm="1">
        <f t="array" aca="1" ref="D23" ca="1">" "&amp;FTEXT(C23)</f>
        <v>#NAME?</v>
      </c>
    </row>
    <row r="24" spans="1:19" x14ac:dyDescent="0.35">
      <c r="B24" t="s">
        <v>7</v>
      </c>
      <c r="C24" s="11" cm="1">
        <f t="array" ref="C24">1+SUM(D3:S18)/C23-12*SUM(1/(C3:C18^2+9))+C23/2</f>
        <v>0.33962879606647789</v>
      </c>
      <c r="D24" t="e" cm="1">
        <f t="array" aca="1" ref="D24" ca="1">" "&amp;FTEXT(C24)</f>
        <v>#NAME?</v>
      </c>
      <c r="N24" t="e" cm="1">
        <f t="array" aca="1" ref="N24" ca="1">ICF_GOF(B3:B18,"cauchy",TRUE,-3)</f>
        <v>#NAME?</v>
      </c>
      <c r="O24" s="10"/>
      <c r="P24" t="e" cm="1">
        <f t="array" aca="1" ref="P24" ca="1">" "&amp;FTEXT(N24)</f>
        <v>#NAME?</v>
      </c>
    </row>
    <row r="25" spans="1:19" x14ac:dyDescent="0.35">
      <c r="B25" t="s">
        <v>9</v>
      </c>
      <c r="C25" s="11">
        <f>0.151+12.56/SQRT(C23)-177.5/C23+1092/SQRT(C23)^3-2020/C23^2</f>
        <v>1.3691250000000004</v>
      </c>
      <c r="D25" t="e" cm="1">
        <f t="array" aca="1" ref="D25" ca="1">" "&amp;FTEXT(C25)</f>
        <v>#NAME?</v>
      </c>
      <c r="O25" s="11"/>
    </row>
    <row r="26" spans="1:19" x14ac:dyDescent="0.35">
      <c r="B26" t="s">
        <v>10</v>
      </c>
      <c r="C26" s="12">
        <f>0.342+1.9/SQRT(C23)-25.3/C23+199/SQRT(C23)^3-403/C23^2</f>
        <v>0.7709062499999999</v>
      </c>
      <c r="D26" t="e" cm="1">
        <f t="array" aca="1" ref="D26" ca="1">" "&amp;FTEXT(C26)</f>
        <v>#NAME?</v>
      </c>
      <c r="O26" s="12"/>
    </row>
  </sheetData>
  <sortState xmlns:xlrd2="http://schemas.microsoft.com/office/spreadsheetml/2017/richdata2" ref="B3:B18">
    <sortCondition ref="B3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8370-4908-45D0-B344-7BD02EC0CA69}">
  <sheetPr codeName="Sheet16"/>
  <dimension ref="A1:R22"/>
  <sheetViews>
    <sheetView workbookViewId="0"/>
  </sheetViews>
  <sheetFormatPr defaultRowHeight="14.5" x14ac:dyDescent="0.35"/>
  <cols>
    <col min="1" max="1" width="4.453125" customWidth="1"/>
  </cols>
  <sheetData>
    <row r="1" spans="1:18" x14ac:dyDescent="0.35">
      <c r="E1">
        <v>1</v>
      </c>
      <c r="F1">
        <f>E1+1</f>
        <v>2</v>
      </c>
      <c r="G1">
        <f t="shared" ref="G1:N1" si="0">F1+1</f>
        <v>3</v>
      </c>
      <c r="H1">
        <f t="shared" si="0"/>
        <v>4</v>
      </c>
      <c r="I1">
        <f t="shared" si="0"/>
        <v>5</v>
      </c>
      <c r="J1">
        <f t="shared" si="0"/>
        <v>6</v>
      </c>
      <c r="K1">
        <f t="shared" si="0"/>
        <v>7</v>
      </c>
      <c r="L1">
        <f t="shared" si="0"/>
        <v>8</v>
      </c>
      <c r="M1">
        <f t="shared" si="0"/>
        <v>9</v>
      </c>
      <c r="N1">
        <f t="shared" si="0"/>
        <v>10</v>
      </c>
    </row>
    <row r="2" spans="1:18" x14ac:dyDescent="0.35">
      <c r="B2" s="1" t="s">
        <v>0</v>
      </c>
      <c r="C2" s="1" t="s">
        <v>1</v>
      </c>
      <c r="D2" s="19" t="s">
        <v>46</v>
      </c>
      <c r="E2" t="e" cm="1">
        <f t="array" ref="E2:N2">TRANSPOSE(D3:D12)</f>
        <v>#DIV/0!</v>
      </c>
      <c r="F2" t="e">
        <v>#DIV/0!</v>
      </c>
      <c r="G2" t="e">
        <v>#DIV/0!</v>
      </c>
      <c r="H2" t="e">
        <v>#DIV/0!</v>
      </c>
      <c r="I2" t="e">
        <v>#DIV/0!</v>
      </c>
      <c r="J2" t="e">
        <v>#DIV/0!</v>
      </c>
      <c r="K2" t="e">
        <v>#DIV/0!</v>
      </c>
      <c r="L2" t="e">
        <v>#DIV/0!</v>
      </c>
      <c r="M2" t="e">
        <v>#DIV/0!</v>
      </c>
      <c r="N2" t="e">
        <v>#DIV/0!</v>
      </c>
    </row>
    <row r="3" spans="1:18" x14ac:dyDescent="0.35">
      <c r="A3">
        <v>1</v>
      </c>
      <c r="B3">
        <v>-0.77500000000000002</v>
      </c>
      <c r="C3" t="e">
        <f t="shared" ref="C3:C12" si="1">(B3-C$14)/C$15</f>
        <v>#DIV/0!</v>
      </c>
      <c r="D3" s="3" t="e">
        <f>EXP(-C3)</f>
        <v>#DIV/0!</v>
      </c>
      <c r="E3" s="2" t="str">
        <f>IF(E$1&lt;$A3,$D3*E$2/($D3+E$2)^2,"")</f>
        <v/>
      </c>
      <c r="F3" s="3" t="str">
        <f t="shared" ref="F3:N12" si="2">IF(F$1&lt;$A3,$D3*F$2/($D3+F$2)^2,"")</f>
        <v/>
      </c>
      <c r="G3" s="3" t="str">
        <f t="shared" si="2"/>
        <v/>
      </c>
      <c r="H3" s="3" t="str">
        <f t="shared" si="2"/>
        <v/>
      </c>
      <c r="I3" s="3" t="str">
        <f t="shared" si="2"/>
        <v/>
      </c>
      <c r="J3" s="3" t="str">
        <f t="shared" si="2"/>
        <v/>
      </c>
      <c r="K3" s="3" t="str">
        <f t="shared" si="2"/>
        <v/>
      </c>
      <c r="L3" s="3" t="str">
        <f t="shared" si="2"/>
        <v/>
      </c>
      <c r="M3" s="3" t="str">
        <f t="shared" si="2"/>
        <v/>
      </c>
      <c r="N3" s="4" t="str">
        <f t="shared" si="2"/>
        <v/>
      </c>
      <c r="O3" s="10" t="e" cm="1">
        <f t="array" aca="1" ref="O3" ca="1">D3*((D3+1)*EXP(D3)*Ei(-D3)+1)</f>
        <v>#DIV/0!</v>
      </c>
    </row>
    <row r="4" spans="1:18" x14ac:dyDescent="0.35">
      <c r="A4">
        <f>A3+1</f>
        <v>2</v>
      </c>
      <c r="B4">
        <v>-0.88100000000000001</v>
      </c>
      <c r="C4" t="e">
        <f t="shared" si="1"/>
        <v>#DIV/0!</v>
      </c>
      <c r="D4" t="e">
        <f t="shared" ref="D4:D12" si="3">EXP(-C4)</f>
        <v>#DIV/0!</v>
      </c>
      <c r="E4" s="5" t="e">
        <f t="shared" ref="E4:E12" si="4">IF(E$1&lt;$A4,$D4*E$2/($D4+E$2)^2,"")</f>
        <v>#DIV/0!</v>
      </c>
      <c r="F4" t="str">
        <f t="shared" si="2"/>
        <v/>
      </c>
      <c r="G4" t="str">
        <f t="shared" si="2"/>
        <v/>
      </c>
      <c r="H4" t="str">
        <f t="shared" si="2"/>
        <v/>
      </c>
      <c r="I4" t="str">
        <f t="shared" si="2"/>
        <v/>
      </c>
      <c r="J4" t="str">
        <f t="shared" si="2"/>
        <v/>
      </c>
      <c r="K4" t="str">
        <f t="shared" si="2"/>
        <v/>
      </c>
      <c r="L4" t="str">
        <f t="shared" si="2"/>
        <v/>
      </c>
      <c r="M4" t="str">
        <f t="shared" si="2"/>
        <v/>
      </c>
      <c r="N4" s="6" t="str">
        <f t="shared" si="2"/>
        <v/>
      </c>
      <c r="O4" s="11" t="e" cm="1">
        <f t="array" aca="1" ref="O4" ca="1">D4*((D4+1)*EXP(D4)*Ei(-D4)+1)</f>
        <v>#DIV/0!</v>
      </c>
    </row>
    <row r="5" spans="1:18" x14ac:dyDescent="0.35">
      <c r="A5">
        <f t="shared" ref="A5:A12" si="5">A4+1</f>
        <v>3</v>
      </c>
      <c r="B5">
        <v>0.91200000000000003</v>
      </c>
      <c r="C5" t="e">
        <f t="shared" si="1"/>
        <v>#DIV/0!</v>
      </c>
      <c r="D5" t="e">
        <f t="shared" si="3"/>
        <v>#DIV/0!</v>
      </c>
      <c r="E5" s="5" t="e">
        <f t="shared" si="4"/>
        <v>#DIV/0!</v>
      </c>
      <c r="F5" t="e">
        <f t="shared" si="2"/>
        <v>#DIV/0!</v>
      </c>
      <c r="G5" t="str">
        <f t="shared" si="2"/>
        <v/>
      </c>
      <c r="H5" t="str">
        <f t="shared" si="2"/>
        <v/>
      </c>
      <c r="I5" t="str">
        <f t="shared" si="2"/>
        <v/>
      </c>
      <c r="J5" t="str">
        <f t="shared" si="2"/>
        <v/>
      </c>
      <c r="K5" t="str">
        <f t="shared" si="2"/>
        <v/>
      </c>
      <c r="L5" t="str">
        <f t="shared" si="2"/>
        <v/>
      </c>
      <c r="M5" t="str">
        <f t="shared" si="2"/>
        <v/>
      </c>
      <c r="N5" s="6" t="str">
        <f t="shared" si="2"/>
        <v/>
      </c>
      <c r="O5" s="11" t="e" cm="1">
        <f t="array" aca="1" ref="O5" ca="1">D5*((D5+1)*EXP(D5)*Ei(-D5)+1)</f>
        <v>#DIV/0!</v>
      </c>
    </row>
    <row r="6" spans="1:18" x14ac:dyDescent="0.35">
      <c r="A6">
        <f t="shared" si="5"/>
        <v>4</v>
      </c>
      <c r="B6">
        <v>-2.1000000000000001E-2</v>
      </c>
      <c r="C6" t="e">
        <f t="shared" si="1"/>
        <v>#DIV/0!</v>
      </c>
      <c r="D6" t="e">
        <f t="shared" si="3"/>
        <v>#DIV/0!</v>
      </c>
      <c r="E6" s="5" t="e">
        <f t="shared" si="4"/>
        <v>#DIV/0!</v>
      </c>
      <c r="F6" t="e">
        <f t="shared" si="2"/>
        <v>#DIV/0!</v>
      </c>
      <c r="G6" t="e">
        <f t="shared" si="2"/>
        <v>#DIV/0!</v>
      </c>
      <c r="H6" t="str">
        <f t="shared" si="2"/>
        <v/>
      </c>
      <c r="I6" t="str">
        <f t="shared" si="2"/>
        <v/>
      </c>
      <c r="J6" t="str">
        <f t="shared" si="2"/>
        <v/>
      </c>
      <c r="K6" t="str">
        <f t="shared" si="2"/>
        <v/>
      </c>
      <c r="L6" t="str">
        <f t="shared" si="2"/>
        <v/>
      </c>
      <c r="M6" t="str">
        <f t="shared" si="2"/>
        <v/>
      </c>
      <c r="N6" s="6" t="str">
        <f t="shared" si="2"/>
        <v/>
      </c>
      <c r="O6" s="11" t="e" cm="1">
        <f t="array" aca="1" ref="O6" ca="1">D6*((D6+1)*EXP(D6)*Ei(-D6)+1)</f>
        <v>#DIV/0!</v>
      </c>
    </row>
    <row r="7" spans="1:18" x14ac:dyDescent="0.35">
      <c r="A7">
        <f t="shared" si="5"/>
        <v>5</v>
      </c>
      <c r="B7">
        <v>1.651</v>
      </c>
      <c r="C7" t="e">
        <f t="shared" si="1"/>
        <v>#DIV/0!</v>
      </c>
      <c r="D7" t="e">
        <f t="shared" si="3"/>
        <v>#DIV/0!</v>
      </c>
      <c r="E7" s="5" t="e">
        <f t="shared" si="4"/>
        <v>#DIV/0!</v>
      </c>
      <c r="F7" t="e">
        <f t="shared" si="2"/>
        <v>#DIV/0!</v>
      </c>
      <c r="G7" t="e">
        <f t="shared" si="2"/>
        <v>#DIV/0!</v>
      </c>
      <c r="H7" t="e">
        <f t="shared" si="2"/>
        <v>#DIV/0!</v>
      </c>
      <c r="I7" t="str">
        <f t="shared" si="2"/>
        <v/>
      </c>
      <c r="J7" t="str">
        <f t="shared" si="2"/>
        <v/>
      </c>
      <c r="K7" t="str">
        <f t="shared" si="2"/>
        <v/>
      </c>
      <c r="L7" t="str">
        <f t="shared" si="2"/>
        <v/>
      </c>
      <c r="M7" t="str">
        <f t="shared" si="2"/>
        <v/>
      </c>
      <c r="N7" s="6" t="str">
        <f t="shared" si="2"/>
        <v/>
      </c>
      <c r="O7" s="11" t="e" cm="1">
        <f t="array" aca="1" ref="O7" ca="1">D7*((D7+1)*EXP(D7)*Ei(-D7)+1)</f>
        <v>#DIV/0!</v>
      </c>
    </row>
    <row r="8" spans="1:18" x14ac:dyDescent="0.35">
      <c r="A8">
        <f t="shared" si="5"/>
        <v>6</v>
      </c>
      <c r="B8">
        <v>3.778</v>
      </c>
      <c r="C8" t="e">
        <f t="shared" si="1"/>
        <v>#DIV/0!</v>
      </c>
      <c r="D8" t="e">
        <f t="shared" si="3"/>
        <v>#DIV/0!</v>
      </c>
      <c r="E8" s="5" t="e">
        <f t="shared" si="4"/>
        <v>#DIV/0!</v>
      </c>
      <c r="F8" t="e">
        <f t="shared" si="2"/>
        <v>#DIV/0!</v>
      </c>
      <c r="G8" t="e">
        <f t="shared" si="2"/>
        <v>#DIV/0!</v>
      </c>
      <c r="H8" t="e">
        <f t="shared" si="2"/>
        <v>#DIV/0!</v>
      </c>
      <c r="I8" t="e">
        <f t="shared" si="2"/>
        <v>#DIV/0!</v>
      </c>
      <c r="J8" t="str">
        <f t="shared" si="2"/>
        <v/>
      </c>
      <c r="K8" t="str">
        <f t="shared" si="2"/>
        <v/>
      </c>
      <c r="L8" t="str">
        <f t="shared" si="2"/>
        <v/>
      </c>
      <c r="M8" t="str">
        <f t="shared" si="2"/>
        <v/>
      </c>
      <c r="N8" s="6" t="str">
        <f t="shared" si="2"/>
        <v/>
      </c>
      <c r="O8" s="11" t="e" cm="1">
        <f t="array" aca="1" ref="O8" ca="1">D8*((D8+1)*EXP(D8)*Ei(-D8)+1)</f>
        <v>#DIV/0!</v>
      </c>
    </row>
    <row r="9" spans="1:18" x14ac:dyDescent="0.35">
      <c r="A9">
        <f t="shared" si="5"/>
        <v>7</v>
      </c>
      <c r="B9">
        <v>-12.952</v>
      </c>
      <c r="C9" t="e">
        <f t="shared" si="1"/>
        <v>#DIV/0!</v>
      </c>
      <c r="D9" t="e">
        <f t="shared" si="3"/>
        <v>#DIV/0!</v>
      </c>
      <c r="E9" s="5" t="e">
        <f t="shared" si="4"/>
        <v>#DIV/0!</v>
      </c>
      <c r="F9" t="e">
        <f t="shared" si="2"/>
        <v>#DIV/0!</v>
      </c>
      <c r="G9" t="e">
        <f t="shared" si="2"/>
        <v>#DIV/0!</v>
      </c>
      <c r="H9" t="e">
        <f t="shared" si="2"/>
        <v>#DIV/0!</v>
      </c>
      <c r="I9" t="e">
        <f t="shared" si="2"/>
        <v>#DIV/0!</v>
      </c>
      <c r="J9" t="e">
        <f t="shared" si="2"/>
        <v>#DIV/0!</v>
      </c>
      <c r="K9" t="str">
        <f t="shared" si="2"/>
        <v/>
      </c>
      <c r="L9" t="str">
        <f t="shared" si="2"/>
        <v/>
      </c>
      <c r="M9" t="str">
        <f t="shared" si="2"/>
        <v/>
      </c>
      <c r="N9" s="6" t="str">
        <f t="shared" si="2"/>
        <v/>
      </c>
      <c r="O9" s="11" t="e" cm="1">
        <f t="array" aca="1" ref="O9" ca="1">D9*((D9+1)*EXP(D9)*Ei(-D9)+1)</f>
        <v>#DIV/0!</v>
      </c>
    </row>
    <row r="10" spans="1:18" x14ac:dyDescent="0.35">
      <c r="A10">
        <f t="shared" si="5"/>
        <v>8</v>
      </c>
      <c r="B10">
        <v>0.27500000000000002</v>
      </c>
      <c r="C10" t="e">
        <f t="shared" si="1"/>
        <v>#DIV/0!</v>
      </c>
      <c r="D10" t="e">
        <f t="shared" si="3"/>
        <v>#DIV/0!</v>
      </c>
      <c r="E10" s="5" t="e">
        <f t="shared" si="4"/>
        <v>#DIV/0!</v>
      </c>
      <c r="F10" t="e">
        <f t="shared" si="2"/>
        <v>#DIV/0!</v>
      </c>
      <c r="G10" t="e">
        <f t="shared" si="2"/>
        <v>#DIV/0!</v>
      </c>
      <c r="H10" t="e">
        <f t="shared" si="2"/>
        <v>#DIV/0!</v>
      </c>
      <c r="I10" t="e">
        <f t="shared" si="2"/>
        <v>#DIV/0!</v>
      </c>
      <c r="J10" t="e">
        <f t="shared" si="2"/>
        <v>#DIV/0!</v>
      </c>
      <c r="K10" t="e">
        <f t="shared" si="2"/>
        <v>#DIV/0!</v>
      </c>
      <c r="L10" t="str">
        <f t="shared" si="2"/>
        <v/>
      </c>
      <c r="M10" t="str">
        <f t="shared" si="2"/>
        <v/>
      </c>
      <c r="N10" s="6" t="str">
        <f t="shared" si="2"/>
        <v/>
      </c>
      <c r="O10" s="11" t="e" cm="1">
        <f t="array" aca="1" ref="O10" ca="1">D10*((D10+1)*EXP(D10)*Ei(-D10)+1)</f>
        <v>#DIV/0!</v>
      </c>
    </row>
    <row r="11" spans="1:18" x14ac:dyDescent="0.35">
      <c r="A11">
        <f t="shared" si="5"/>
        <v>9</v>
      </c>
      <c r="B11">
        <v>3.802</v>
      </c>
      <c r="C11" t="e">
        <f t="shared" si="1"/>
        <v>#DIV/0!</v>
      </c>
      <c r="D11" t="e">
        <f t="shared" si="3"/>
        <v>#DIV/0!</v>
      </c>
      <c r="E11" s="5" t="e">
        <f t="shared" si="4"/>
        <v>#DIV/0!</v>
      </c>
      <c r="F11" t="e">
        <f t="shared" si="2"/>
        <v>#DIV/0!</v>
      </c>
      <c r="G11" t="e">
        <f t="shared" si="2"/>
        <v>#DIV/0!</v>
      </c>
      <c r="H11" t="e">
        <f t="shared" si="2"/>
        <v>#DIV/0!</v>
      </c>
      <c r="I11" t="e">
        <f t="shared" si="2"/>
        <v>#DIV/0!</v>
      </c>
      <c r="J11" t="e">
        <f t="shared" si="2"/>
        <v>#DIV/0!</v>
      </c>
      <c r="K11" t="e">
        <f t="shared" si="2"/>
        <v>#DIV/0!</v>
      </c>
      <c r="L11" t="e">
        <f t="shared" si="2"/>
        <v>#DIV/0!</v>
      </c>
      <c r="M11" t="str">
        <f t="shared" si="2"/>
        <v/>
      </c>
      <c r="N11" s="6" t="str">
        <f t="shared" si="2"/>
        <v/>
      </c>
      <c r="O11" s="11" t="e" cm="1">
        <f t="array" aca="1" ref="O11" ca="1">D11*((D11+1)*EXP(D11)*Ei(-D11)+1)</f>
        <v>#DIV/0!</v>
      </c>
    </row>
    <row r="12" spans="1:18" x14ac:dyDescent="0.35">
      <c r="A12">
        <f t="shared" si="5"/>
        <v>10</v>
      </c>
      <c r="B12">
        <v>0.85899999999999999</v>
      </c>
      <c r="C12" s="7" t="e">
        <f t="shared" si="1"/>
        <v>#DIV/0!</v>
      </c>
      <c r="D12" s="7" t="e">
        <f t="shared" si="3"/>
        <v>#DIV/0!</v>
      </c>
      <c r="E12" s="8" t="e">
        <f t="shared" si="4"/>
        <v>#DIV/0!</v>
      </c>
      <c r="F12" s="7" t="e">
        <f t="shared" si="2"/>
        <v>#DIV/0!</v>
      </c>
      <c r="G12" s="7" t="e">
        <f t="shared" si="2"/>
        <v>#DIV/0!</v>
      </c>
      <c r="H12" s="7" t="e">
        <f t="shared" si="2"/>
        <v>#DIV/0!</v>
      </c>
      <c r="I12" s="7" t="e">
        <f t="shared" si="2"/>
        <v>#DIV/0!</v>
      </c>
      <c r="J12" s="7" t="e">
        <f t="shared" si="2"/>
        <v>#DIV/0!</v>
      </c>
      <c r="K12" s="7" t="e">
        <f t="shared" si="2"/>
        <v>#DIV/0!</v>
      </c>
      <c r="L12" s="7" t="e">
        <f t="shared" si="2"/>
        <v>#DIV/0!</v>
      </c>
      <c r="M12" s="7" t="e">
        <f t="shared" si="2"/>
        <v>#DIV/0!</v>
      </c>
      <c r="N12" s="9" t="str">
        <f t="shared" si="2"/>
        <v/>
      </c>
      <c r="O12" s="12" t="e" cm="1">
        <f t="array" aca="1" ref="O12" ca="1">D12*((D12+1)*EXP(D12)*Ei(-D12)+1)</f>
        <v>#DIV/0!</v>
      </c>
    </row>
    <row r="14" spans="1:18" x14ac:dyDescent="0.35">
      <c r="B14" t="e" cm="1">
        <f t="array" aca="1" ref="B14" ca="1">GUMBEL_FIT(B3:B12,TRUE)</f>
        <v>#NAME?</v>
      </c>
      <c r="C14" s="10"/>
      <c r="D14" t="e" cm="1">
        <f t="array" aca="1" ref="D14" ca="1">" "&amp;FTEXT(B14)</f>
        <v>#NAME?</v>
      </c>
      <c r="H14" t="s">
        <v>3</v>
      </c>
      <c r="I14" s="10">
        <f>A12</f>
        <v>10</v>
      </c>
      <c r="J14" t="e" cm="1">
        <f t="array" aca="1" ref="J14" ca="1">" "&amp;FTEXT(I14)</f>
        <v>#NAME?</v>
      </c>
    </row>
    <row r="15" spans="1:18" x14ac:dyDescent="0.35">
      <c r="C15" s="12"/>
      <c r="H15" t="s">
        <v>7</v>
      </c>
      <c r="I15" s="11" t="e">
        <f ca="1">1+8*SUMPRODUCT(E3:N12)/I14+8*SUM(O3:O12)+2*I14/3</f>
        <v>#DIV/0!</v>
      </c>
      <c r="J15" t="e" cm="1">
        <f t="array" aca="1" ref="J15" ca="1">" "&amp;FTEXT(I15)</f>
        <v>#NAME?</v>
      </c>
      <c r="Q15" t="e" cm="1">
        <f t="array" aca="1" ref="Q15" ca="1">ICF_GOF(B3:B12,"gumbel",TRUE)</f>
        <v>#NAME?</v>
      </c>
      <c r="R15" s="10"/>
    </row>
    <row r="16" spans="1:18" x14ac:dyDescent="0.35">
      <c r="H16" t="s">
        <v>9</v>
      </c>
      <c r="I16" s="11">
        <f>0.2946-0.2/SQRT(I14)+0.8/I14-1.4/SQRT(I14)^3</f>
        <v>0.26708255955427507</v>
      </c>
      <c r="J16" t="e" cm="1">
        <f t="array" aca="1" ref="J16" ca="1">" "&amp;FTEXT(I16)</f>
        <v>#NAME?</v>
      </c>
      <c r="R16" s="11"/>
    </row>
    <row r="17" spans="8:18" x14ac:dyDescent="0.35">
      <c r="H17" t="s">
        <v>10</v>
      </c>
      <c r="I17" s="12">
        <f>0.226-0.106/SQRT(I14)+0.42/I14-0.8/SQRT(I14)^3</f>
        <v>0.20918163552086813</v>
      </c>
      <c r="J17" t="e" cm="1">
        <f t="array" aca="1" ref="J17" ca="1">" "&amp;FTEXT(I17)</f>
        <v>#NAME?</v>
      </c>
      <c r="R17" s="12"/>
    </row>
    <row r="22" spans="8:18" x14ac:dyDescent="0.35">
      <c r="H22" s="21" t="s">
        <v>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3A25-52C2-4D35-B5C0-E5BECBC81FBE}">
  <dimension ref="B1:G13"/>
  <sheetViews>
    <sheetView workbookViewId="0"/>
  </sheetViews>
  <sheetFormatPr defaultRowHeight="14.5" x14ac:dyDescent="0.35"/>
  <cols>
    <col min="1" max="1" width="3.453125" customWidth="1"/>
    <col min="3" max="3" width="5.453125" customWidth="1"/>
    <col min="5" max="5" width="7.1796875" customWidth="1"/>
  </cols>
  <sheetData>
    <row r="1" spans="2:7" x14ac:dyDescent="0.35">
      <c r="B1" s="14" t="s">
        <v>53</v>
      </c>
      <c r="D1" s="14" t="s">
        <v>54</v>
      </c>
    </row>
    <row r="2" spans="2:7" x14ac:dyDescent="0.35">
      <c r="B2" s="10">
        <v>1.9975270000000001</v>
      </c>
      <c r="D2" s="10">
        <f>-LN(B2)</f>
        <v>-0.69190991546306047</v>
      </c>
      <c r="F2" t="e" cm="1">
        <f t="array" aca="1" ref="F2" ca="1">ICF_GOF(D2:D13,"gumbel",TRUE)</f>
        <v>#NAME?</v>
      </c>
      <c r="G2" s="10"/>
    </row>
    <row r="3" spans="2:7" x14ac:dyDescent="0.35">
      <c r="B3" s="11">
        <v>1.916404</v>
      </c>
      <c r="D3" s="11">
        <f>-LN(B3)</f>
        <v>-0.65045051327157299</v>
      </c>
      <c r="G3" s="11"/>
    </row>
    <row r="4" spans="2:7" x14ac:dyDescent="0.35">
      <c r="B4" s="11">
        <v>1.8166869999999999</v>
      </c>
      <c r="D4" s="11">
        <f t="shared" ref="D4:D12" si="0">-LN(B4)</f>
        <v>-0.59701451260495608</v>
      </c>
      <c r="G4" s="12"/>
    </row>
    <row r="5" spans="2:7" x14ac:dyDescent="0.35">
      <c r="B5" s="11">
        <v>1.9160520000000001</v>
      </c>
      <c r="D5" s="11">
        <f t="shared" si="0"/>
        <v>-0.65026681905512818</v>
      </c>
    </row>
    <row r="6" spans="2:7" x14ac:dyDescent="0.35">
      <c r="B6" s="11">
        <v>1.8783160000000001</v>
      </c>
      <c r="D6" s="11">
        <f t="shared" si="0"/>
        <v>-0.63037563074200964</v>
      </c>
      <c r="F6" t="e" cm="1">
        <f t="array" aca="1" ref="F6" ca="1">FTEXT(F2)</f>
        <v>#NAME?</v>
      </c>
    </row>
    <row r="7" spans="2:7" x14ac:dyDescent="0.35">
      <c r="B7" s="11">
        <v>1.9899199999999999</v>
      </c>
      <c r="D7" s="11">
        <f t="shared" si="0"/>
        <v>-0.68809443692329375</v>
      </c>
    </row>
    <row r="8" spans="2:7" x14ac:dyDescent="0.35">
      <c r="B8" s="11">
        <v>1.945999</v>
      </c>
      <c r="D8" s="11">
        <f t="shared" si="0"/>
        <v>-0.66577546988906666</v>
      </c>
      <c r="F8" t="e" cm="1">
        <f t="array" aca="1" ref="F8" ca="1">ICF_GOF(B2:B13,"weibull",TRUE)</f>
        <v>#NAME?</v>
      </c>
      <c r="G8" s="10"/>
    </row>
    <row r="9" spans="2:7" x14ac:dyDescent="0.35">
      <c r="B9" s="11">
        <v>1.9717929999999999</v>
      </c>
      <c r="D9" s="11">
        <f t="shared" si="0"/>
        <v>-0.67894328109671576</v>
      </c>
      <c r="G9" s="11"/>
    </row>
    <row r="10" spans="2:7" x14ac:dyDescent="0.35">
      <c r="B10" s="11">
        <v>1.911686</v>
      </c>
      <c r="D10" s="11">
        <f t="shared" si="0"/>
        <v>-0.64798557520123046</v>
      </c>
      <c r="G10" s="12"/>
    </row>
    <row r="11" spans="2:7" x14ac:dyDescent="0.35">
      <c r="B11" s="11">
        <v>1.9716739999999999</v>
      </c>
      <c r="D11" s="11">
        <f t="shared" si="0"/>
        <v>-0.67888292811288908</v>
      </c>
    </row>
    <row r="12" spans="2:7" x14ac:dyDescent="0.35">
      <c r="B12" s="11">
        <v>2.0328330000000001</v>
      </c>
      <c r="D12" s="11">
        <f t="shared" si="0"/>
        <v>-0.70943038665828495</v>
      </c>
      <c r="F12" t="e" cm="1">
        <f t="array" aca="1" ref="F12" ca="1">FTEXT(F8)</f>
        <v>#NAME?</v>
      </c>
    </row>
    <row r="13" spans="2:7" x14ac:dyDescent="0.35">
      <c r="B13" s="12">
        <v>2.0459640000000001</v>
      </c>
      <c r="D13" s="12">
        <f>-LN(B13)</f>
        <v>-0.71586907206671768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F602-45ED-4CB7-B0E7-9103FAFC4268}">
  <sheetPr codeName="Sheet14"/>
  <dimension ref="A1:AZ21"/>
  <sheetViews>
    <sheetView workbookViewId="0"/>
  </sheetViews>
  <sheetFormatPr defaultRowHeight="14.5" x14ac:dyDescent="0.35"/>
  <cols>
    <col min="1" max="1" width="3.54296875" customWidth="1"/>
    <col min="18" max="18" width="8.7265625" customWidth="1"/>
    <col min="33" max="33" width="8.7265625" customWidth="1"/>
  </cols>
  <sheetData>
    <row r="1" spans="1:52" x14ac:dyDescent="0.35">
      <c r="A1" s="19"/>
      <c r="D1">
        <v>1</v>
      </c>
      <c r="E1">
        <f>D1+1</f>
        <v>2</v>
      </c>
      <c r="F1">
        <f t="shared" ref="F1:Q1" si="0">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  <c r="L1">
        <f t="shared" si="0"/>
        <v>9</v>
      </c>
      <c r="M1">
        <f t="shared" si="0"/>
        <v>10</v>
      </c>
      <c r="N1">
        <f t="shared" si="0"/>
        <v>11</v>
      </c>
      <c r="O1">
        <f t="shared" si="0"/>
        <v>12</v>
      </c>
      <c r="P1">
        <f t="shared" si="0"/>
        <v>13</v>
      </c>
      <c r="Q1">
        <f t="shared" si="0"/>
        <v>14</v>
      </c>
      <c r="S1">
        <f>D1</f>
        <v>1</v>
      </c>
      <c r="T1">
        <f t="shared" ref="T1:AF2" si="1">E1</f>
        <v>2</v>
      </c>
      <c r="U1">
        <f t="shared" si="1"/>
        <v>3</v>
      </c>
      <c r="V1">
        <f t="shared" si="1"/>
        <v>4</v>
      </c>
      <c r="W1">
        <f t="shared" si="1"/>
        <v>5</v>
      </c>
      <c r="X1">
        <f t="shared" si="1"/>
        <v>6</v>
      </c>
      <c r="Y1">
        <f t="shared" si="1"/>
        <v>7</v>
      </c>
      <c r="Z1">
        <f t="shared" si="1"/>
        <v>8</v>
      </c>
      <c r="AA1">
        <f t="shared" si="1"/>
        <v>9</v>
      </c>
      <c r="AB1">
        <f t="shared" si="1"/>
        <v>10</v>
      </c>
      <c r="AC1">
        <f t="shared" si="1"/>
        <v>11</v>
      </c>
      <c r="AD1">
        <f t="shared" si="1"/>
        <v>12</v>
      </c>
      <c r="AE1">
        <f t="shared" si="1"/>
        <v>13</v>
      </c>
      <c r="AF1">
        <f t="shared" si="1"/>
        <v>14</v>
      </c>
      <c r="AH1">
        <f>S1</f>
        <v>1</v>
      </c>
      <c r="AI1">
        <f t="shared" ref="AI1:AU2" si="2">T1</f>
        <v>2</v>
      </c>
      <c r="AJ1">
        <f t="shared" si="2"/>
        <v>3</v>
      </c>
      <c r="AK1">
        <f t="shared" si="2"/>
        <v>4</v>
      </c>
      <c r="AL1">
        <f t="shared" si="2"/>
        <v>5</v>
      </c>
      <c r="AM1">
        <f t="shared" si="2"/>
        <v>6</v>
      </c>
      <c r="AN1">
        <f t="shared" si="2"/>
        <v>7</v>
      </c>
      <c r="AO1">
        <f t="shared" si="2"/>
        <v>8</v>
      </c>
      <c r="AP1">
        <f t="shared" si="2"/>
        <v>9</v>
      </c>
      <c r="AQ1">
        <f t="shared" si="2"/>
        <v>10</v>
      </c>
      <c r="AR1">
        <f t="shared" si="2"/>
        <v>11</v>
      </c>
      <c r="AS1">
        <f t="shared" si="2"/>
        <v>12</v>
      </c>
      <c r="AT1">
        <f t="shared" si="2"/>
        <v>13</v>
      </c>
      <c r="AU1">
        <f t="shared" si="2"/>
        <v>14</v>
      </c>
    </row>
    <row r="2" spans="1:52" ht="14.5" customHeight="1" x14ac:dyDescent="0.35">
      <c r="B2" s="1" t="s">
        <v>0</v>
      </c>
      <c r="C2" s="1" t="s">
        <v>1</v>
      </c>
      <c r="D2" cm="1">
        <f t="array" ref="D2:Q2">TRANSPOSE(C3:C16)</f>
        <v>1.9800354051678566</v>
      </c>
      <c r="E2">
        <v>2.2515491970714092</v>
      </c>
      <c r="F2">
        <v>-1.4733859337970669</v>
      </c>
      <c r="G2">
        <v>-3.4124713367803432</v>
      </c>
      <c r="H2">
        <v>0.92081275478169711</v>
      </c>
      <c r="I2">
        <v>0.82300937439893507</v>
      </c>
      <c r="J2">
        <v>1.5825331596509487</v>
      </c>
      <c r="K2">
        <v>0.45422219678599779</v>
      </c>
      <c r="L2">
        <v>-0.85706003930900598</v>
      </c>
      <c r="M2">
        <v>0.98943192883710529</v>
      </c>
      <c r="N2">
        <v>-1.9940601017759771</v>
      </c>
      <c r="O2">
        <v>-5.7266606720004318E-2</v>
      </c>
      <c r="P2">
        <v>-2.7605878196407616</v>
      </c>
      <c r="Q2">
        <v>1.5532378213292106</v>
      </c>
      <c r="S2">
        <f>D2</f>
        <v>1.9800354051678566</v>
      </c>
      <c r="T2">
        <f t="shared" si="1"/>
        <v>2.2515491970714092</v>
      </c>
      <c r="U2">
        <f t="shared" si="1"/>
        <v>-1.4733859337970669</v>
      </c>
      <c r="V2">
        <f t="shared" si="1"/>
        <v>-3.4124713367803432</v>
      </c>
      <c r="W2">
        <f t="shared" si="1"/>
        <v>0.92081275478169711</v>
      </c>
      <c r="X2">
        <f t="shared" si="1"/>
        <v>0.82300937439893507</v>
      </c>
      <c r="Y2">
        <f t="shared" si="1"/>
        <v>1.5825331596509487</v>
      </c>
      <c r="Z2">
        <f t="shared" si="1"/>
        <v>0.45422219678599779</v>
      </c>
      <c r="AA2">
        <f t="shared" si="1"/>
        <v>-0.85706003930900598</v>
      </c>
      <c r="AB2">
        <f t="shared" si="1"/>
        <v>0.98943192883710529</v>
      </c>
      <c r="AC2">
        <f t="shared" si="1"/>
        <v>-1.9940601017759771</v>
      </c>
      <c r="AD2">
        <f t="shared" si="1"/>
        <v>-5.7266606720004318E-2</v>
      </c>
      <c r="AE2">
        <f t="shared" si="1"/>
        <v>-2.7605878196407616</v>
      </c>
      <c r="AF2">
        <f t="shared" si="1"/>
        <v>1.5532378213292106</v>
      </c>
      <c r="AH2">
        <f>S2</f>
        <v>1.9800354051678566</v>
      </c>
      <c r="AI2">
        <f t="shared" si="2"/>
        <v>2.2515491970714092</v>
      </c>
      <c r="AJ2">
        <f t="shared" si="2"/>
        <v>-1.4733859337970669</v>
      </c>
      <c r="AK2">
        <f t="shared" si="2"/>
        <v>-3.4124713367803432</v>
      </c>
      <c r="AL2">
        <f t="shared" si="2"/>
        <v>0.92081275478169711</v>
      </c>
      <c r="AM2">
        <f t="shared" si="2"/>
        <v>0.82300937439893507</v>
      </c>
      <c r="AN2">
        <f t="shared" si="2"/>
        <v>1.5825331596509487</v>
      </c>
      <c r="AO2">
        <f t="shared" si="2"/>
        <v>0.45422219678599779</v>
      </c>
      <c r="AP2">
        <f t="shared" si="2"/>
        <v>-0.85706003930900598</v>
      </c>
      <c r="AQ2">
        <f t="shared" si="2"/>
        <v>0.98943192883710529</v>
      </c>
      <c r="AR2">
        <f t="shared" si="2"/>
        <v>-1.9940601017759771</v>
      </c>
      <c r="AS2">
        <f t="shared" si="2"/>
        <v>-5.7266606720004318E-2</v>
      </c>
      <c r="AT2">
        <f t="shared" si="2"/>
        <v>-2.7605878196407616</v>
      </c>
      <c r="AU2">
        <f t="shared" si="2"/>
        <v>1.5532378213292106</v>
      </c>
      <c r="AV2" s="19" t="s">
        <v>39</v>
      </c>
      <c r="AW2" s="19" t="s">
        <v>42</v>
      </c>
      <c r="AX2" s="19" t="s">
        <v>43</v>
      </c>
      <c r="AY2" s="19" t="s">
        <v>44</v>
      </c>
      <c r="AZ2" s="19" t="s">
        <v>45</v>
      </c>
    </row>
    <row r="3" spans="1:52" x14ac:dyDescent="0.35">
      <c r="A3">
        <v>1</v>
      </c>
      <c r="B3">
        <v>6.2021525229547789</v>
      </c>
      <c r="C3">
        <f t="shared" ref="C3:C13" si="3">(B3-C$20)/C$21</f>
        <v>1.9800354051678566</v>
      </c>
      <c r="D3" s="2" t="str">
        <f>IF(D$1&lt;$A3,$C3-D$2,"")</f>
        <v/>
      </c>
      <c r="E3" s="3" t="str">
        <f t="shared" ref="E3:Q16" si="4">IF(E$1&lt;$A3,$C3-E$2,"")</f>
        <v/>
      </c>
      <c r="F3" s="3" t="str">
        <f t="shared" si="4"/>
        <v/>
      </c>
      <c r="G3" s="3" t="str">
        <f t="shared" si="4"/>
        <v/>
      </c>
      <c r="H3" s="3" t="str">
        <f t="shared" si="4"/>
        <v/>
      </c>
      <c r="I3" s="3" t="str">
        <f t="shared" si="4"/>
        <v/>
      </c>
      <c r="J3" s="3" t="str">
        <f t="shared" si="4"/>
        <v/>
      </c>
      <c r="K3" s="3" t="str">
        <f t="shared" si="4"/>
        <v/>
      </c>
      <c r="L3" s="3" t="str">
        <f t="shared" si="4"/>
        <v/>
      </c>
      <c r="M3" s="3" t="str">
        <f t="shared" si="4"/>
        <v/>
      </c>
      <c r="N3" s="3" t="str">
        <f t="shared" si="4"/>
        <v/>
      </c>
      <c r="O3" s="3" t="str">
        <f t="shared" si="4"/>
        <v/>
      </c>
      <c r="P3" s="3" t="str">
        <f t="shared" si="4"/>
        <v/>
      </c>
      <c r="Q3" s="4" t="str">
        <f t="shared" si="4"/>
        <v/>
      </c>
      <c r="S3" s="2" t="str">
        <f>IF(D3="","",EXP(D3)/(EXP(D3)-1))</f>
        <v/>
      </c>
      <c r="T3" s="3" t="str">
        <f t="shared" ref="T3:AF16" si="5">IF(E3="","",EXP(E3)/(EXP(E3)-1))</f>
        <v/>
      </c>
      <c r="U3" s="3" t="str">
        <f t="shared" si="5"/>
        <v/>
      </c>
      <c r="V3" s="3" t="str">
        <f t="shared" si="5"/>
        <v/>
      </c>
      <c r="W3" s="3" t="str">
        <f t="shared" si="5"/>
        <v/>
      </c>
      <c r="X3" s="3" t="str">
        <f t="shared" si="5"/>
        <v/>
      </c>
      <c r="Y3" s="3" t="str">
        <f t="shared" si="5"/>
        <v/>
      </c>
      <c r="Z3" s="3" t="str">
        <f t="shared" si="5"/>
        <v/>
      </c>
      <c r="AA3" s="3" t="str">
        <f t="shared" si="5"/>
        <v/>
      </c>
      <c r="AB3" s="3" t="str">
        <f t="shared" si="5"/>
        <v/>
      </c>
      <c r="AC3" s="3" t="str">
        <f t="shared" si="5"/>
        <v/>
      </c>
      <c r="AD3" s="3" t="str">
        <f t="shared" si="5"/>
        <v/>
      </c>
      <c r="AE3" s="3" t="str">
        <f t="shared" si="5"/>
        <v/>
      </c>
      <c r="AF3" s="4" t="str">
        <f t="shared" si="5"/>
        <v/>
      </c>
      <c r="AH3" s="2" t="str">
        <f>IF(S3="","",S3*(D3+2)-S3^2*(3*D3+2)+S3^3*(2*D3))</f>
        <v/>
      </c>
      <c r="AI3" s="3" t="str">
        <f t="shared" ref="AI3:AU16" si="6">IF(T3="","",T3*(E3+2)-T3^2*(3*E3+2)+T3^3*(2*E3))</f>
        <v/>
      </c>
      <c r="AJ3" s="3" t="str">
        <f t="shared" si="6"/>
        <v/>
      </c>
      <c r="AK3" s="3" t="str">
        <f t="shared" si="6"/>
        <v/>
      </c>
      <c r="AL3" s="3" t="str">
        <f t="shared" si="6"/>
        <v/>
      </c>
      <c r="AM3" s="3" t="str">
        <f t="shared" si="6"/>
        <v/>
      </c>
      <c r="AN3" s="3" t="str">
        <f t="shared" si="6"/>
        <v/>
      </c>
      <c r="AO3" s="3" t="str">
        <f t="shared" si="6"/>
        <v/>
      </c>
      <c r="AP3" s="3" t="str">
        <f t="shared" si="6"/>
        <v/>
      </c>
      <c r="AQ3" s="3" t="str">
        <f t="shared" si="6"/>
        <v/>
      </c>
      <c r="AR3" s="3" t="str">
        <f t="shared" si="6"/>
        <v/>
      </c>
      <c r="AS3" s="3" t="str">
        <f t="shared" si="6"/>
        <v/>
      </c>
      <c r="AT3" s="3" t="str">
        <f t="shared" si="6"/>
        <v/>
      </c>
      <c r="AU3" s="4" t="str">
        <f t="shared" si="6"/>
        <v/>
      </c>
      <c r="AV3" s="2">
        <f>EXP(C3)/(EXP(C3)+1)</f>
        <v>0.87868493626900035</v>
      </c>
      <c r="AW3" s="3">
        <f>AV3*(6+PI()^2+6*C3+C3^2)</f>
        <v>27.82826565538873</v>
      </c>
      <c r="AX3" s="3">
        <f>AV3^2*(6+7*PI()^2+18*C3+7*C3^2)</f>
        <v>106.68056439339347</v>
      </c>
      <c r="AY3" s="3">
        <f>AV3^3*(PI()^2+C3+C3^2)</f>
        <v>10.698827716505567</v>
      </c>
      <c r="AZ3" s="4">
        <f>AV3^4*(PI()^2+C3^2)</f>
        <v>8.220562675961423</v>
      </c>
    </row>
    <row r="4" spans="1:52" x14ac:dyDescent="0.35">
      <c r="A4">
        <f>A3+1</f>
        <v>2</v>
      </c>
      <c r="B4">
        <v>6.8553584392711766</v>
      </c>
      <c r="C4">
        <f t="shared" si="3"/>
        <v>2.2515491970714092</v>
      </c>
      <c r="D4" s="5">
        <f t="shared" ref="D4:Q16" si="7">IF(D$1&lt;$A4,$C4-D$2,"")</f>
        <v>0.27151379190355263</v>
      </c>
      <c r="E4" t="str">
        <f t="shared" si="7"/>
        <v/>
      </c>
      <c r="F4" t="str">
        <f t="shared" si="7"/>
        <v/>
      </c>
      <c r="G4" t="str">
        <f t="shared" si="7"/>
        <v/>
      </c>
      <c r="H4" t="str">
        <f t="shared" si="7"/>
        <v/>
      </c>
      <c r="I4" t="str">
        <f t="shared" si="7"/>
        <v/>
      </c>
      <c r="J4" t="str">
        <f t="shared" si="7"/>
        <v/>
      </c>
      <c r="K4" t="str">
        <f t="shared" si="7"/>
        <v/>
      </c>
      <c r="L4" t="str">
        <f t="shared" si="7"/>
        <v/>
      </c>
      <c r="M4" t="str">
        <f t="shared" si="7"/>
        <v/>
      </c>
      <c r="N4" t="str">
        <f t="shared" si="7"/>
        <v/>
      </c>
      <c r="O4" t="str">
        <f t="shared" si="7"/>
        <v/>
      </c>
      <c r="P4" t="str">
        <f t="shared" si="7"/>
        <v/>
      </c>
      <c r="Q4" s="6" t="str">
        <f t="shared" si="7"/>
        <v/>
      </c>
      <c r="S4" s="5">
        <f t="shared" ref="S4:S16" si="8">IF(D4="","",EXP(D4)/(EXP(D4)-1))</f>
        <v>4.2056525553060009</v>
      </c>
      <c r="T4" t="str">
        <f t="shared" si="5"/>
        <v/>
      </c>
      <c r="U4" t="str">
        <f t="shared" si="5"/>
        <v/>
      </c>
      <c r="V4" t="str">
        <f t="shared" si="5"/>
        <v/>
      </c>
      <c r="W4" t="str">
        <f t="shared" si="5"/>
        <v/>
      </c>
      <c r="X4" t="str">
        <f t="shared" si="5"/>
        <v/>
      </c>
      <c r="Y4" t="str">
        <f t="shared" si="5"/>
        <v/>
      </c>
      <c r="Z4" t="str">
        <f t="shared" si="5"/>
        <v/>
      </c>
      <c r="AA4" t="str">
        <f t="shared" si="5"/>
        <v/>
      </c>
      <c r="AB4" t="str">
        <f t="shared" si="5"/>
        <v/>
      </c>
      <c r="AC4" t="str">
        <f t="shared" si="5"/>
        <v/>
      </c>
      <c r="AD4" t="str">
        <f t="shared" si="5"/>
        <v/>
      </c>
      <c r="AE4" t="str">
        <f t="shared" si="5"/>
        <v/>
      </c>
      <c r="AF4" s="6" t="str">
        <f t="shared" si="5"/>
        <v/>
      </c>
      <c r="AH4" s="5">
        <f t="shared" ref="AH4:AH16" si="9">IF(S4="","",S4*(D4+2)-S4^2*(3*D4+2)+S4^3*(2*D4))</f>
        <v>0.16544337732229053</v>
      </c>
      <c r="AI4" t="str">
        <f t="shared" si="6"/>
        <v/>
      </c>
      <c r="AJ4" t="str">
        <f t="shared" si="6"/>
        <v/>
      </c>
      <c r="AK4" t="str">
        <f t="shared" si="6"/>
        <v/>
      </c>
      <c r="AL4" t="str">
        <f t="shared" si="6"/>
        <v/>
      </c>
      <c r="AM4" t="str">
        <f t="shared" si="6"/>
        <v/>
      </c>
      <c r="AN4" t="str">
        <f t="shared" si="6"/>
        <v/>
      </c>
      <c r="AO4" t="str">
        <f t="shared" si="6"/>
        <v/>
      </c>
      <c r="AP4" t="str">
        <f t="shared" si="6"/>
        <v/>
      </c>
      <c r="AQ4" t="str">
        <f t="shared" si="6"/>
        <v/>
      </c>
      <c r="AR4" t="str">
        <f t="shared" si="6"/>
        <v/>
      </c>
      <c r="AS4" t="str">
        <f t="shared" si="6"/>
        <v/>
      </c>
      <c r="AT4" t="str">
        <f t="shared" si="6"/>
        <v/>
      </c>
      <c r="AU4" s="6" t="str">
        <f t="shared" si="6"/>
        <v/>
      </c>
      <c r="AV4" s="5">
        <f t="shared" ref="AV4:AV16" si="10">EXP(C4)/(EXP(C4)+1)</f>
        <v>0.90478408191081572</v>
      </c>
      <c r="AW4">
        <f t="shared" ref="AW4:AW16" si="11">AV4*(6+PI()^2+6*C4+C4^2)</f>
        <v>31.168339873213771</v>
      </c>
      <c r="AX4">
        <f t="shared" ref="AX4:AX16" si="12">AV4^2*(6+7*PI()^2+18*C4+7*C4^2)</f>
        <v>123.69680588074061</v>
      </c>
      <c r="AY4">
        <f t="shared" ref="AY4:AY16" si="13">AV4^3*(PI()^2+C4+C4^2)</f>
        <v>12.732878087369611</v>
      </c>
      <c r="AZ4" s="6">
        <f t="shared" ref="AZ4:AZ16" si="14">AV4^4*(PI()^2+C4^2)</f>
        <v>10.011602673677436</v>
      </c>
    </row>
    <row r="5" spans="1:52" x14ac:dyDescent="0.35">
      <c r="A5">
        <f t="shared" ref="A5:A16" si="15">A4+1</f>
        <v>3</v>
      </c>
      <c r="B5">
        <v>-2.1060635508220193</v>
      </c>
      <c r="C5">
        <f t="shared" si="3"/>
        <v>-1.4733859337970669</v>
      </c>
      <c r="D5" s="5">
        <f t="shared" si="7"/>
        <v>-3.4534213389649233</v>
      </c>
      <c r="E5">
        <f t="shared" si="4"/>
        <v>-3.7249351308684764</v>
      </c>
      <c r="F5" t="str">
        <f t="shared" si="4"/>
        <v/>
      </c>
      <c r="G5" t="str">
        <f t="shared" si="4"/>
        <v/>
      </c>
      <c r="H5" t="str">
        <f t="shared" si="4"/>
        <v/>
      </c>
      <c r="I5" t="str">
        <f t="shared" si="4"/>
        <v/>
      </c>
      <c r="J5" t="str">
        <f t="shared" si="4"/>
        <v/>
      </c>
      <c r="K5" t="str">
        <f t="shared" si="4"/>
        <v/>
      </c>
      <c r="L5" t="str">
        <f t="shared" si="4"/>
        <v/>
      </c>
      <c r="M5" t="str">
        <f t="shared" si="4"/>
        <v/>
      </c>
      <c r="N5" t="str">
        <f t="shared" si="4"/>
        <v/>
      </c>
      <c r="O5" t="str">
        <f t="shared" si="4"/>
        <v/>
      </c>
      <c r="P5" t="str">
        <f t="shared" si="4"/>
        <v/>
      </c>
      <c r="Q5" s="6" t="str">
        <f t="shared" si="4"/>
        <v/>
      </c>
      <c r="S5" s="5">
        <f t="shared" si="8"/>
        <v>-3.2670823053567284E-2</v>
      </c>
      <c r="T5">
        <f t="shared" si="5"/>
        <v>-2.4710551332719235E-2</v>
      </c>
      <c r="U5" t="str">
        <f t="shared" si="5"/>
        <v/>
      </c>
      <c r="V5" t="str">
        <f t="shared" si="5"/>
        <v/>
      </c>
      <c r="W5" t="str">
        <f t="shared" si="5"/>
        <v/>
      </c>
      <c r="X5" t="str">
        <f t="shared" si="5"/>
        <v/>
      </c>
      <c r="Y5" t="str">
        <f t="shared" si="5"/>
        <v/>
      </c>
      <c r="Z5" t="str">
        <f t="shared" si="5"/>
        <v/>
      </c>
      <c r="AA5" t="str">
        <f t="shared" si="5"/>
        <v/>
      </c>
      <c r="AB5" t="str">
        <f t="shared" si="5"/>
        <v/>
      </c>
      <c r="AC5" t="str">
        <f t="shared" si="5"/>
        <v/>
      </c>
      <c r="AD5" t="str">
        <f t="shared" si="5"/>
        <v/>
      </c>
      <c r="AE5" t="str">
        <f t="shared" si="5"/>
        <v/>
      </c>
      <c r="AF5" s="6" t="str">
        <f t="shared" si="5"/>
        <v/>
      </c>
      <c r="AH5" s="5">
        <f t="shared" si="9"/>
        <v>5.6648929678186258E-2</v>
      </c>
      <c r="AI5">
        <f t="shared" si="6"/>
        <v>4.8338746065785212E-2</v>
      </c>
      <c r="AJ5" t="str">
        <f t="shared" si="6"/>
        <v/>
      </c>
      <c r="AK5" t="str">
        <f t="shared" si="6"/>
        <v/>
      </c>
      <c r="AL5" t="str">
        <f t="shared" si="6"/>
        <v/>
      </c>
      <c r="AM5" t="str">
        <f t="shared" si="6"/>
        <v/>
      </c>
      <c r="AN5" t="str">
        <f t="shared" si="6"/>
        <v/>
      </c>
      <c r="AO5" t="str">
        <f t="shared" si="6"/>
        <v/>
      </c>
      <c r="AP5" t="str">
        <f t="shared" si="6"/>
        <v/>
      </c>
      <c r="AQ5" t="str">
        <f t="shared" si="6"/>
        <v/>
      </c>
      <c r="AR5" t="str">
        <f t="shared" si="6"/>
        <v/>
      </c>
      <c r="AS5" t="str">
        <f t="shared" si="6"/>
        <v/>
      </c>
      <c r="AT5" t="str">
        <f t="shared" si="6"/>
        <v/>
      </c>
      <c r="AU5" s="6" t="str">
        <f t="shared" si="6"/>
        <v/>
      </c>
      <c r="AV5" s="5">
        <f t="shared" si="10"/>
        <v>0.18642851414586067</v>
      </c>
      <c r="AW5">
        <f t="shared" si="11"/>
        <v>1.7151712094508309</v>
      </c>
      <c r="AX5">
        <f t="shared" si="12"/>
        <v>2.2160980382630462</v>
      </c>
      <c r="AY5">
        <f t="shared" si="13"/>
        <v>6.8468718290735739E-2</v>
      </c>
      <c r="AZ5" s="6">
        <f t="shared" si="14"/>
        <v>1.4544299572743068E-2</v>
      </c>
    </row>
    <row r="6" spans="1:52" x14ac:dyDescent="0.35">
      <c r="A6">
        <f t="shared" si="15"/>
        <v>4</v>
      </c>
      <c r="B6">
        <v>-6.7711011851583738</v>
      </c>
      <c r="C6">
        <f t="shared" si="3"/>
        <v>-3.4124713367803432</v>
      </c>
      <c r="D6" s="5">
        <f t="shared" si="7"/>
        <v>-5.3925067419481998</v>
      </c>
      <c r="E6">
        <f t="shared" si="4"/>
        <v>-5.6640205338517529</v>
      </c>
      <c r="F6">
        <f t="shared" si="4"/>
        <v>-1.9390854029832763</v>
      </c>
      <c r="G6" t="str">
        <f t="shared" si="4"/>
        <v/>
      </c>
      <c r="H6" t="str">
        <f t="shared" si="4"/>
        <v/>
      </c>
      <c r="I6" t="str">
        <f t="shared" si="4"/>
        <v/>
      </c>
      <c r="J6" t="str">
        <f t="shared" si="4"/>
        <v/>
      </c>
      <c r="K6" t="str">
        <f t="shared" si="4"/>
        <v/>
      </c>
      <c r="L6" t="str">
        <f t="shared" si="4"/>
        <v/>
      </c>
      <c r="M6" t="str">
        <f t="shared" si="4"/>
        <v/>
      </c>
      <c r="N6" t="str">
        <f t="shared" si="4"/>
        <v/>
      </c>
      <c r="O6" t="str">
        <f t="shared" si="4"/>
        <v/>
      </c>
      <c r="P6" t="str">
        <f t="shared" si="4"/>
        <v/>
      </c>
      <c r="Q6" s="6" t="str">
        <f t="shared" si="4"/>
        <v/>
      </c>
      <c r="S6" s="5">
        <f t="shared" si="8"/>
        <v>-4.5713541516271949E-3</v>
      </c>
      <c r="T6">
        <f t="shared" si="5"/>
        <v>-3.4806160984583345E-3</v>
      </c>
      <c r="U6">
        <f t="shared" si="5"/>
        <v>-0.16799976080346005</v>
      </c>
      <c r="V6" t="str">
        <f t="shared" si="5"/>
        <v/>
      </c>
      <c r="W6" t="str">
        <f t="shared" si="5"/>
        <v/>
      </c>
      <c r="X6" t="str">
        <f t="shared" si="5"/>
        <v/>
      </c>
      <c r="Y6" t="str">
        <f t="shared" si="5"/>
        <v/>
      </c>
      <c r="Z6" t="str">
        <f t="shared" si="5"/>
        <v/>
      </c>
      <c r="AA6" t="str">
        <f t="shared" si="5"/>
        <v/>
      </c>
      <c r="AB6" t="str">
        <f t="shared" si="5"/>
        <v/>
      </c>
      <c r="AC6" t="str">
        <f t="shared" si="5"/>
        <v/>
      </c>
      <c r="AD6" t="str">
        <f t="shared" si="5"/>
        <v/>
      </c>
      <c r="AE6" t="str">
        <f t="shared" si="5"/>
        <v/>
      </c>
      <c r="AF6" s="6" t="str">
        <f t="shared" si="5"/>
        <v/>
      </c>
      <c r="AH6" s="5">
        <f t="shared" si="9"/>
        <v>1.5805651651856958E-2</v>
      </c>
      <c r="AI6">
        <f t="shared" si="6"/>
        <v>1.2935150675100204E-2</v>
      </c>
      <c r="AJ6">
        <f t="shared" si="6"/>
        <v>0.1158930749699332</v>
      </c>
      <c r="AK6" t="str">
        <f t="shared" si="6"/>
        <v/>
      </c>
      <c r="AL6" t="str">
        <f t="shared" si="6"/>
        <v/>
      </c>
      <c r="AM6" t="str">
        <f t="shared" si="6"/>
        <v/>
      </c>
      <c r="AN6" t="str">
        <f t="shared" si="6"/>
        <v/>
      </c>
      <c r="AO6" t="str">
        <f t="shared" si="6"/>
        <v/>
      </c>
      <c r="AP6" t="str">
        <f t="shared" si="6"/>
        <v/>
      </c>
      <c r="AQ6" t="str">
        <f t="shared" si="6"/>
        <v/>
      </c>
      <c r="AR6" t="str">
        <f t="shared" si="6"/>
        <v/>
      </c>
      <c r="AS6" t="str">
        <f t="shared" si="6"/>
        <v/>
      </c>
      <c r="AT6" t="str">
        <f t="shared" si="6"/>
        <v/>
      </c>
      <c r="AU6" s="6" t="str">
        <f t="shared" si="6"/>
        <v/>
      </c>
      <c r="AV6" s="5">
        <f t="shared" si="10"/>
        <v>3.190796989021253E-2</v>
      </c>
      <c r="AW6">
        <f t="shared" si="11"/>
        <v>0.22462371638272854</v>
      </c>
      <c r="AX6">
        <f t="shared" si="12"/>
        <v>9.6901948172869276E-2</v>
      </c>
      <c r="AY6">
        <f t="shared" si="13"/>
        <v>5.8806634973626495E-4</v>
      </c>
      <c r="AZ6" s="6">
        <f t="shared" si="14"/>
        <v>2.2301252983095537E-5</v>
      </c>
    </row>
    <row r="7" spans="1:52" x14ac:dyDescent="0.35">
      <c r="A7">
        <f t="shared" si="15"/>
        <v>5</v>
      </c>
      <c r="B7">
        <v>3.653882333518697</v>
      </c>
      <c r="C7">
        <f t="shared" si="3"/>
        <v>0.92081275478169711</v>
      </c>
      <c r="D7" s="5">
        <f t="shared" si="7"/>
        <v>-1.0592226503861595</v>
      </c>
      <c r="E7">
        <f t="shared" si="4"/>
        <v>-1.3307364422897121</v>
      </c>
      <c r="F7">
        <f t="shared" si="4"/>
        <v>2.3941986885787641</v>
      </c>
      <c r="G7">
        <f t="shared" si="4"/>
        <v>4.3332840915620405</v>
      </c>
      <c r="H7" t="str">
        <f t="shared" si="4"/>
        <v/>
      </c>
      <c r="I7" t="str">
        <f t="shared" si="4"/>
        <v/>
      </c>
      <c r="J7" t="str">
        <f t="shared" si="4"/>
        <v/>
      </c>
      <c r="K7" t="str">
        <f t="shared" si="4"/>
        <v/>
      </c>
      <c r="L7" t="str">
        <f t="shared" si="4"/>
        <v/>
      </c>
      <c r="M7" t="str">
        <f t="shared" si="4"/>
        <v/>
      </c>
      <c r="N7" t="str">
        <f t="shared" si="4"/>
        <v/>
      </c>
      <c r="O7" t="str">
        <f t="shared" si="4"/>
        <v/>
      </c>
      <c r="P7" t="str">
        <f t="shared" si="4"/>
        <v/>
      </c>
      <c r="Q7" s="6" t="str">
        <f t="shared" si="4"/>
        <v/>
      </c>
      <c r="S7" s="5">
        <f t="shared" si="8"/>
        <v>-0.53074946328951544</v>
      </c>
      <c r="T7">
        <f t="shared" si="5"/>
        <v>-0.35921747489792649</v>
      </c>
      <c r="U7">
        <f t="shared" si="5"/>
        <v>1.1004075276763201</v>
      </c>
      <c r="V7">
        <f t="shared" si="5"/>
        <v>1.0132989149350489</v>
      </c>
      <c r="W7" t="str">
        <f t="shared" si="5"/>
        <v/>
      </c>
      <c r="X7" t="str">
        <f t="shared" si="5"/>
        <v/>
      </c>
      <c r="Y7" t="str">
        <f t="shared" si="5"/>
        <v/>
      </c>
      <c r="Z7" t="str">
        <f t="shared" si="5"/>
        <v/>
      </c>
      <c r="AA7" t="str">
        <f t="shared" si="5"/>
        <v/>
      </c>
      <c r="AB7" t="str">
        <f t="shared" si="5"/>
        <v/>
      </c>
      <c r="AC7" t="str">
        <f t="shared" si="5"/>
        <v/>
      </c>
      <c r="AD7" t="str">
        <f t="shared" si="5"/>
        <v/>
      </c>
      <c r="AE7" t="str">
        <f t="shared" si="5"/>
        <v/>
      </c>
      <c r="AF7" s="6" t="str">
        <f t="shared" si="5"/>
        <v/>
      </c>
      <c r="AH7" s="5">
        <f t="shared" si="9"/>
        <v>0.14915371777570019</v>
      </c>
      <c r="AI7">
        <f t="shared" si="6"/>
        <v>0.14002363260818806</v>
      </c>
      <c r="AJ7">
        <f t="shared" si="6"/>
        <v>9.6676925786906232E-2</v>
      </c>
      <c r="AK7">
        <f t="shared" si="6"/>
        <v>3.2995977348132755E-2</v>
      </c>
      <c r="AL7" t="str">
        <f t="shared" si="6"/>
        <v/>
      </c>
      <c r="AM7" t="str">
        <f t="shared" si="6"/>
        <v/>
      </c>
      <c r="AN7" t="str">
        <f t="shared" si="6"/>
        <v/>
      </c>
      <c r="AO7" t="str">
        <f t="shared" si="6"/>
        <v/>
      </c>
      <c r="AP7" t="str">
        <f t="shared" si="6"/>
        <v/>
      </c>
      <c r="AQ7" t="str">
        <f t="shared" si="6"/>
        <v/>
      </c>
      <c r="AR7" t="str">
        <f t="shared" si="6"/>
        <v/>
      </c>
      <c r="AS7" t="str">
        <f t="shared" si="6"/>
        <v/>
      </c>
      <c r="AT7" t="str">
        <f t="shared" si="6"/>
        <v/>
      </c>
      <c r="AU7" s="6" t="str">
        <f t="shared" si="6"/>
        <v/>
      </c>
      <c r="AV7" s="5">
        <f t="shared" si="10"/>
        <v>0.71520768114208633</v>
      </c>
      <c r="AW7">
        <f t="shared" si="11"/>
        <v>15.90791891956132</v>
      </c>
      <c r="AX7">
        <f t="shared" si="12"/>
        <v>49.923083470703602</v>
      </c>
      <c r="AY7">
        <f t="shared" si="13"/>
        <v>4.2578127056844322</v>
      </c>
      <c r="AZ7" s="6">
        <f t="shared" si="14"/>
        <v>2.8042852892601493</v>
      </c>
    </row>
    <row r="8" spans="1:52" x14ac:dyDescent="0.35">
      <c r="A8">
        <f t="shared" si="15"/>
        <v>6</v>
      </c>
      <c r="B8">
        <v>3.4185876685447099</v>
      </c>
      <c r="C8">
        <f t="shared" si="3"/>
        <v>0.82300937439893507</v>
      </c>
      <c r="D8" s="5">
        <f t="shared" si="7"/>
        <v>-1.1570260307689215</v>
      </c>
      <c r="E8">
        <f t="shared" si="4"/>
        <v>-1.4285398226724741</v>
      </c>
      <c r="F8">
        <f t="shared" si="4"/>
        <v>2.296395308196002</v>
      </c>
      <c r="G8">
        <f t="shared" si="4"/>
        <v>4.235480711179278</v>
      </c>
      <c r="H8">
        <f t="shared" si="4"/>
        <v>-9.780338038276204E-2</v>
      </c>
      <c r="I8" t="str">
        <f t="shared" si="4"/>
        <v/>
      </c>
      <c r="J8" t="str">
        <f t="shared" si="4"/>
        <v/>
      </c>
      <c r="K8" t="str">
        <f t="shared" si="4"/>
        <v/>
      </c>
      <c r="L8" t="str">
        <f t="shared" si="4"/>
        <v/>
      </c>
      <c r="M8" t="str">
        <f t="shared" si="4"/>
        <v/>
      </c>
      <c r="N8" t="str">
        <f t="shared" si="4"/>
        <v/>
      </c>
      <c r="O8" t="str">
        <f t="shared" si="4"/>
        <v/>
      </c>
      <c r="P8" t="str">
        <f t="shared" si="4"/>
        <v/>
      </c>
      <c r="Q8" s="6" t="str">
        <f t="shared" si="4"/>
        <v/>
      </c>
      <c r="S8" s="5">
        <f t="shared" si="8"/>
        <v>-0.45861869621625517</v>
      </c>
      <c r="T8">
        <f t="shared" si="5"/>
        <v>-0.31519869153341623</v>
      </c>
      <c r="U8">
        <f t="shared" si="5"/>
        <v>1.1118781811794727</v>
      </c>
      <c r="V8">
        <f t="shared" si="5"/>
        <v>1.0146853907398057</v>
      </c>
      <c r="W8">
        <f t="shared" si="5"/>
        <v>-9.732744452510083</v>
      </c>
      <c r="X8" t="str">
        <f t="shared" si="5"/>
        <v/>
      </c>
      <c r="Y8" t="str">
        <f t="shared" si="5"/>
        <v/>
      </c>
      <c r="Z8" t="str">
        <f t="shared" si="5"/>
        <v/>
      </c>
      <c r="AA8" t="str">
        <f t="shared" si="5"/>
        <v/>
      </c>
      <c r="AB8" t="str">
        <f t="shared" si="5"/>
        <v/>
      </c>
      <c r="AC8" t="str">
        <f t="shared" si="5"/>
        <v/>
      </c>
      <c r="AD8" t="str">
        <f t="shared" si="5"/>
        <v/>
      </c>
      <c r="AE8" t="str">
        <f t="shared" si="5"/>
        <v/>
      </c>
      <c r="AF8" s="6" t="str">
        <f t="shared" si="5"/>
        <v/>
      </c>
      <c r="AH8" s="5">
        <f t="shared" si="9"/>
        <v>0.14602744116558755</v>
      </c>
      <c r="AI8">
        <f t="shared" si="6"/>
        <v>0.13642290001057328</v>
      </c>
      <c r="AJ8">
        <f t="shared" si="6"/>
        <v>0.10078828389679284</v>
      </c>
      <c r="AK8">
        <f t="shared" si="6"/>
        <v>3.5164694609814973E-2</v>
      </c>
      <c r="AL8">
        <f t="shared" si="6"/>
        <v>0.16650733237855775</v>
      </c>
      <c r="AM8" t="str">
        <f t="shared" si="6"/>
        <v/>
      </c>
      <c r="AN8" t="str">
        <f t="shared" si="6"/>
        <v/>
      </c>
      <c r="AO8" t="str">
        <f t="shared" si="6"/>
        <v/>
      </c>
      <c r="AP8" t="str">
        <f t="shared" si="6"/>
        <v/>
      </c>
      <c r="AQ8" t="str">
        <f t="shared" si="6"/>
        <v/>
      </c>
      <c r="AR8" t="str">
        <f t="shared" si="6"/>
        <v/>
      </c>
      <c r="AS8" t="str">
        <f t="shared" si="6"/>
        <v/>
      </c>
      <c r="AT8" t="str">
        <f t="shared" si="6"/>
        <v/>
      </c>
      <c r="AU8" s="6" t="str">
        <f t="shared" si="6"/>
        <v/>
      </c>
      <c r="AV8" s="5">
        <f t="shared" si="10"/>
        <v>0.69487477310029933</v>
      </c>
      <c r="AW8">
        <f t="shared" si="11"/>
        <v>14.929388028516939</v>
      </c>
      <c r="AX8">
        <f t="shared" si="12"/>
        <v>45.698371016761243</v>
      </c>
      <c r="AY8">
        <f t="shared" si="13"/>
        <v>3.8148591164305099</v>
      </c>
      <c r="AZ8" s="6">
        <f t="shared" si="14"/>
        <v>2.4589688092624225</v>
      </c>
    </row>
    <row r="9" spans="1:52" x14ac:dyDescent="0.35">
      <c r="A9">
        <f t="shared" si="15"/>
        <v>7</v>
      </c>
      <c r="B9">
        <v>5.2458444963889272</v>
      </c>
      <c r="C9">
        <f t="shared" si="3"/>
        <v>1.5825331596509487</v>
      </c>
      <c r="D9" s="5">
        <f t="shared" si="7"/>
        <v>-0.39750224551690794</v>
      </c>
      <c r="E9">
        <f t="shared" si="4"/>
        <v>-0.66901603742046056</v>
      </c>
      <c r="F9">
        <f t="shared" si="4"/>
        <v>3.0559190934480158</v>
      </c>
      <c r="G9">
        <f t="shared" si="4"/>
        <v>4.9950044964312923</v>
      </c>
      <c r="H9">
        <f t="shared" si="4"/>
        <v>0.66172040486925154</v>
      </c>
      <c r="I9">
        <f t="shared" si="4"/>
        <v>0.75952378525201358</v>
      </c>
      <c r="J9" t="str">
        <f t="shared" si="4"/>
        <v/>
      </c>
      <c r="K9" t="str">
        <f t="shared" si="4"/>
        <v/>
      </c>
      <c r="L9" t="str">
        <f t="shared" si="4"/>
        <v/>
      </c>
      <c r="M9" t="str">
        <f t="shared" si="4"/>
        <v/>
      </c>
      <c r="N9" t="str">
        <f t="shared" si="4"/>
        <v/>
      </c>
      <c r="O9" t="str">
        <f t="shared" si="4"/>
        <v/>
      </c>
      <c r="P9" t="str">
        <f t="shared" si="4"/>
        <v/>
      </c>
      <c r="Q9" s="6" t="str">
        <f t="shared" si="4"/>
        <v/>
      </c>
      <c r="S9" s="5">
        <f t="shared" si="8"/>
        <v>-2.0487473388730391</v>
      </c>
      <c r="T9">
        <f t="shared" si="5"/>
        <v>-1.0500723095987445</v>
      </c>
      <c r="U9">
        <f t="shared" si="5"/>
        <v>1.0494054090019835</v>
      </c>
      <c r="V9">
        <f t="shared" si="5"/>
        <v>1.0068178590830668</v>
      </c>
      <c r="W9">
        <f t="shared" si="5"/>
        <v>2.0659573638666604</v>
      </c>
      <c r="X9">
        <f t="shared" si="5"/>
        <v>1.8793078070152867</v>
      </c>
      <c r="Y9" t="str">
        <f t="shared" si="5"/>
        <v/>
      </c>
      <c r="Z9" t="str">
        <f t="shared" si="5"/>
        <v/>
      </c>
      <c r="AA9" t="str">
        <f t="shared" si="5"/>
        <v/>
      </c>
      <c r="AB9" t="str">
        <f t="shared" si="5"/>
        <v/>
      </c>
      <c r="AC9" t="str">
        <f t="shared" si="5"/>
        <v/>
      </c>
      <c r="AD9" t="str">
        <f t="shared" si="5"/>
        <v/>
      </c>
      <c r="AE9" t="str">
        <f t="shared" si="5"/>
        <v/>
      </c>
      <c r="AF9" s="6" t="str">
        <f t="shared" si="5"/>
        <v/>
      </c>
      <c r="AH9" s="5">
        <f t="shared" si="9"/>
        <v>0.16405778633497725</v>
      </c>
      <c r="AI9">
        <f t="shared" si="6"/>
        <v>0.15940162221352794</v>
      </c>
      <c r="AJ9">
        <f t="shared" si="6"/>
        <v>7.0400900842316538E-2</v>
      </c>
      <c r="AK9">
        <f t="shared" si="6"/>
        <v>2.1026269613935611E-2</v>
      </c>
      <c r="AL9">
        <f t="shared" si="6"/>
        <v>0.15955516143729298</v>
      </c>
      <c r="AM9">
        <f t="shared" si="6"/>
        <v>0.15737352143368</v>
      </c>
      <c r="AN9" t="str">
        <f t="shared" si="6"/>
        <v/>
      </c>
      <c r="AO9" t="str">
        <f t="shared" si="6"/>
        <v/>
      </c>
      <c r="AP9" t="str">
        <f t="shared" si="6"/>
        <v/>
      </c>
      <c r="AQ9" t="str">
        <f t="shared" si="6"/>
        <v/>
      </c>
      <c r="AR9" t="str">
        <f t="shared" si="6"/>
        <v/>
      </c>
      <c r="AS9" t="str">
        <f t="shared" si="6"/>
        <v/>
      </c>
      <c r="AT9" t="str">
        <f t="shared" si="6"/>
        <v/>
      </c>
      <c r="AU9" s="6" t="str">
        <f t="shared" si="6"/>
        <v/>
      </c>
      <c r="AV9" s="5">
        <f t="shared" si="10"/>
        <v>0.82956297603641538</v>
      </c>
      <c r="AW9">
        <f t="shared" si="11"/>
        <v>23.119268570514414</v>
      </c>
      <c r="AX9">
        <f t="shared" si="12"/>
        <v>83.340510387829653</v>
      </c>
      <c r="AY9">
        <f t="shared" si="13"/>
        <v>7.9675742642242389</v>
      </c>
      <c r="AZ9" s="6">
        <f t="shared" si="14"/>
        <v>5.8601415055050436</v>
      </c>
    </row>
    <row r="10" spans="1:52" x14ac:dyDescent="0.35">
      <c r="A10">
        <f t="shared" si="15"/>
        <v>8</v>
      </c>
      <c r="B10">
        <v>2.5313621446053314</v>
      </c>
      <c r="C10">
        <f t="shared" si="3"/>
        <v>0.45422219678599779</v>
      </c>
      <c r="D10" s="5">
        <f t="shared" si="7"/>
        <v>-1.5258132083818587</v>
      </c>
      <c r="E10">
        <f t="shared" si="4"/>
        <v>-1.7973270002854114</v>
      </c>
      <c r="F10">
        <f t="shared" si="4"/>
        <v>1.9276081305830648</v>
      </c>
      <c r="G10">
        <f t="shared" si="4"/>
        <v>3.866693533566341</v>
      </c>
      <c r="H10">
        <f t="shared" si="4"/>
        <v>-0.46659055799569932</v>
      </c>
      <c r="I10">
        <f t="shared" si="4"/>
        <v>-0.36878717761293728</v>
      </c>
      <c r="J10">
        <f t="shared" si="4"/>
        <v>-1.1283109628649508</v>
      </c>
      <c r="K10" t="str">
        <f t="shared" si="4"/>
        <v/>
      </c>
      <c r="L10" t="str">
        <f t="shared" si="4"/>
        <v/>
      </c>
      <c r="M10" t="str">
        <f t="shared" si="4"/>
        <v/>
      </c>
      <c r="N10" t="str">
        <f t="shared" si="4"/>
        <v/>
      </c>
      <c r="O10" t="str">
        <f t="shared" si="4"/>
        <v/>
      </c>
      <c r="P10" t="str">
        <f t="shared" si="4"/>
        <v/>
      </c>
      <c r="Q10" s="6" t="str">
        <f t="shared" si="4"/>
        <v/>
      </c>
      <c r="S10" s="5">
        <f t="shared" si="8"/>
        <v>-0.27786407785376288</v>
      </c>
      <c r="T10">
        <f t="shared" si="5"/>
        <v>-0.19866898331810434</v>
      </c>
      <c r="U10">
        <f t="shared" si="5"/>
        <v>1.1702692482633372</v>
      </c>
      <c r="V10">
        <f t="shared" si="5"/>
        <v>1.0213747705331475</v>
      </c>
      <c r="W10">
        <f t="shared" si="5"/>
        <v>-1.6819488690861675</v>
      </c>
      <c r="X10">
        <f t="shared" si="5"/>
        <v>-2.2422538501981046</v>
      </c>
      <c r="Y10">
        <f t="shared" si="5"/>
        <v>-0.47836996744634602</v>
      </c>
      <c r="Z10" t="str">
        <f t="shared" si="5"/>
        <v/>
      </c>
      <c r="AA10" t="str">
        <f t="shared" si="5"/>
        <v/>
      </c>
      <c r="AB10" t="str">
        <f t="shared" si="5"/>
        <v/>
      </c>
      <c r="AC10" t="str">
        <f t="shared" si="5"/>
        <v/>
      </c>
      <c r="AD10" t="str">
        <f t="shared" si="5"/>
        <v/>
      </c>
      <c r="AE10" t="str">
        <f t="shared" si="5"/>
        <v/>
      </c>
      <c r="AF10" s="6" t="str">
        <f t="shared" si="5"/>
        <v/>
      </c>
      <c r="AH10" s="5">
        <f t="shared" si="9"/>
        <v>0.13270855760613443</v>
      </c>
      <c r="AI10">
        <f t="shared" si="6"/>
        <v>0.1218013963485524</v>
      </c>
      <c r="AJ10">
        <f t="shared" si="6"/>
        <v>0.11637490198927569</v>
      </c>
      <c r="AK10">
        <f t="shared" si="6"/>
        <v>4.4361760700683206E-2</v>
      </c>
      <c r="AL10">
        <f t="shared" si="6"/>
        <v>0.16308476740066613</v>
      </c>
      <c r="AM10">
        <f t="shared" si="6"/>
        <v>0.1644181680812089</v>
      </c>
      <c r="AN10">
        <f t="shared" si="6"/>
        <v>0.14696564358848155</v>
      </c>
      <c r="AO10" t="str">
        <f t="shared" si="6"/>
        <v/>
      </c>
      <c r="AP10" t="str">
        <f t="shared" si="6"/>
        <v/>
      </c>
      <c r="AQ10" t="str">
        <f t="shared" si="6"/>
        <v/>
      </c>
      <c r="AR10" t="str">
        <f t="shared" si="6"/>
        <v/>
      </c>
      <c r="AS10" t="str">
        <f t="shared" si="6"/>
        <v/>
      </c>
      <c r="AT10" t="str">
        <f t="shared" si="6"/>
        <v/>
      </c>
      <c r="AU10" s="6" t="str">
        <f t="shared" si="6"/>
        <v/>
      </c>
      <c r="AV10" s="5">
        <f t="shared" si="10"/>
        <v>0.61164262884846576</v>
      </c>
      <c r="AW10">
        <f t="shared" si="11"/>
        <v>11.499649269857832</v>
      </c>
      <c r="AX10">
        <f t="shared" si="12"/>
        <v>31.689626906781772</v>
      </c>
      <c r="AY10">
        <f t="shared" si="13"/>
        <v>2.4095035224017267</v>
      </c>
      <c r="AZ10" s="6">
        <f t="shared" si="14"/>
        <v>1.4101840254486424</v>
      </c>
    </row>
    <row r="11" spans="1:52" x14ac:dyDescent="0.35">
      <c r="A11">
        <f t="shared" si="15"/>
        <v>9</v>
      </c>
      <c r="B11">
        <v>-0.62331117262384284</v>
      </c>
      <c r="C11">
        <f t="shared" si="3"/>
        <v>-0.85706003930900598</v>
      </c>
      <c r="D11" s="5">
        <f t="shared" si="7"/>
        <v>-2.8370954444768626</v>
      </c>
      <c r="E11">
        <f t="shared" si="4"/>
        <v>-3.1086092363804152</v>
      </c>
      <c r="F11">
        <f t="shared" si="4"/>
        <v>0.61632589448806097</v>
      </c>
      <c r="G11">
        <f t="shared" si="4"/>
        <v>2.5554112974713372</v>
      </c>
      <c r="H11">
        <f t="shared" si="4"/>
        <v>-1.7778727940907031</v>
      </c>
      <c r="I11">
        <f t="shared" si="4"/>
        <v>-1.6800694137079411</v>
      </c>
      <c r="J11">
        <f t="shared" si="4"/>
        <v>-2.4395931989599546</v>
      </c>
      <c r="K11">
        <f t="shared" si="4"/>
        <v>-1.3112822360950038</v>
      </c>
      <c r="L11" t="str">
        <f t="shared" si="4"/>
        <v/>
      </c>
      <c r="M11" t="str">
        <f t="shared" si="4"/>
        <v/>
      </c>
      <c r="N11" t="str">
        <f t="shared" si="4"/>
        <v/>
      </c>
      <c r="O11" t="str">
        <f t="shared" si="4"/>
        <v/>
      </c>
      <c r="P11" t="str">
        <f t="shared" si="4"/>
        <v/>
      </c>
      <c r="Q11" s="6" t="str">
        <f t="shared" si="4"/>
        <v/>
      </c>
      <c r="S11" s="5">
        <f t="shared" si="8"/>
        <v>-6.2242766308449063E-2</v>
      </c>
      <c r="T11">
        <f t="shared" si="5"/>
        <v>-4.675107232726522E-2</v>
      </c>
      <c r="U11">
        <f t="shared" si="5"/>
        <v>2.1735564740834574</v>
      </c>
      <c r="V11">
        <f t="shared" si="5"/>
        <v>1.0841992193046324</v>
      </c>
      <c r="W11">
        <f t="shared" si="5"/>
        <v>-0.20336546250941551</v>
      </c>
      <c r="X11">
        <f t="shared" si="5"/>
        <v>-0.22904635673220544</v>
      </c>
      <c r="Y11">
        <f t="shared" si="5"/>
        <v>-9.5525814925256358E-2</v>
      </c>
      <c r="Z11">
        <f t="shared" si="5"/>
        <v>-0.36887724409884365</v>
      </c>
      <c r="AA11" t="str">
        <f t="shared" si="5"/>
        <v/>
      </c>
      <c r="AB11" t="str">
        <f t="shared" si="5"/>
        <v/>
      </c>
      <c r="AC11" t="str">
        <f t="shared" si="5"/>
        <v/>
      </c>
      <c r="AD11" t="str">
        <f t="shared" si="5"/>
        <v/>
      </c>
      <c r="AE11" t="str">
        <f t="shared" si="5"/>
        <v/>
      </c>
      <c r="AF11" s="6" t="str">
        <f t="shared" si="5"/>
        <v/>
      </c>
      <c r="AH11" s="5">
        <f t="shared" si="9"/>
        <v>7.8697180142531103E-2</v>
      </c>
      <c r="AI11">
        <f t="shared" si="6"/>
        <v>6.8475747732829398E-2</v>
      </c>
      <c r="AJ11">
        <f t="shared" si="6"/>
        <v>0.16047635421820239</v>
      </c>
      <c r="AK11">
        <f t="shared" si="6"/>
        <v>8.9986820031579207E-2</v>
      </c>
      <c r="AL11">
        <f t="shared" si="6"/>
        <v>0.12260342989462754</v>
      </c>
      <c r="AM11">
        <f t="shared" si="6"/>
        <v>0.12659356013903575</v>
      </c>
      <c r="AN11">
        <f t="shared" si="6"/>
        <v>9.4780466627046422E-2</v>
      </c>
      <c r="AO11">
        <f t="shared" si="6"/>
        <v>0.14072214351376613</v>
      </c>
      <c r="AP11" t="str">
        <f t="shared" si="6"/>
        <v/>
      </c>
      <c r="AQ11" t="str">
        <f t="shared" si="6"/>
        <v/>
      </c>
      <c r="AR11" t="str">
        <f t="shared" si="6"/>
        <v/>
      </c>
      <c r="AS11" t="str">
        <f t="shared" si="6"/>
        <v/>
      </c>
      <c r="AT11" t="str">
        <f t="shared" si="6"/>
        <v/>
      </c>
      <c r="AU11" s="6" t="str">
        <f t="shared" si="6"/>
        <v/>
      </c>
      <c r="AV11" s="5">
        <f t="shared" si="10"/>
        <v>0.29795395344993958</v>
      </c>
      <c r="AW11">
        <f t="shared" si="11"/>
        <v>3.4150874545454659</v>
      </c>
      <c r="AX11">
        <f t="shared" si="12"/>
        <v>5.75289973234573</v>
      </c>
      <c r="AY11">
        <f t="shared" si="13"/>
        <v>0.25782362634654177</v>
      </c>
      <c r="AZ11" s="6">
        <f t="shared" si="14"/>
        <v>8.3574296610008453E-2</v>
      </c>
    </row>
    <row r="12" spans="1:52" x14ac:dyDescent="0.35">
      <c r="A12">
        <f t="shared" si="15"/>
        <v>10</v>
      </c>
      <c r="B12">
        <v>3.8189658460411815</v>
      </c>
      <c r="C12">
        <f t="shared" si="3"/>
        <v>0.98943192883710529</v>
      </c>
      <c r="D12" s="5">
        <f t="shared" si="7"/>
        <v>-0.9906034763307513</v>
      </c>
      <c r="E12">
        <f t="shared" si="4"/>
        <v>-1.262117268234304</v>
      </c>
      <c r="F12">
        <f t="shared" si="4"/>
        <v>2.4628178626341724</v>
      </c>
      <c r="G12">
        <f t="shared" si="4"/>
        <v>4.4019032656174488</v>
      </c>
      <c r="H12">
        <f t="shared" si="4"/>
        <v>6.8619174055408183E-2</v>
      </c>
      <c r="I12">
        <f t="shared" si="4"/>
        <v>0.16642255443817022</v>
      </c>
      <c r="J12">
        <f t="shared" si="4"/>
        <v>-0.59310123081384336</v>
      </c>
      <c r="K12">
        <f t="shared" si="4"/>
        <v>0.53520973205110756</v>
      </c>
      <c r="L12">
        <f t="shared" si="4"/>
        <v>1.8464919681461112</v>
      </c>
      <c r="M12" t="str">
        <f t="shared" si="4"/>
        <v/>
      </c>
      <c r="N12" t="str">
        <f t="shared" si="4"/>
        <v/>
      </c>
      <c r="O12" t="str">
        <f t="shared" si="4"/>
        <v/>
      </c>
      <c r="P12" t="str">
        <f t="shared" si="4"/>
        <v/>
      </c>
      <c r="Q12" s="6" t="str">
        <f t="shared" si="4"/>
        <v/>
      </c>
      <c r="S12" s="5">
        <f t="shared" si="8"/>
        <v>-0.59071663101495508</v>
      </c>
      <c r="T12">
        <f t="shared" si="5"/>
        <v>-0.39480536299736946</v>
      </c>
      <c r="U12">
        <f t="shared" si="5"/>
        <v>1.0931285941742119</v>
      </c>
      <c r="V12">
        <f t="shared" si="5"/>
        <v>1.0124060183751138</v>
      </c>
      <c r="W12">
        <f t="shared" si="5"/>
        <v>15.078904009980931</v>
      </c>
      <c r="X12">
        <f t="shared" si="5"/>
        <v>6.5226630793078266</v>
      </c>
      <c r="Y12">
        <f t="shared" si="5"/>
        <v>-1.2351905533461403</v>
      </c>
      <c r="Z12">
        <f t="shared" si="5"/>
        <v>2.4128157348803212</v>
      </c>
      <c r="AA12">
        <f t="shared" si="5"/>
        <v>1.1873519394988699</v>
      </c>
      <c r="AB12" t="str">
        <f t="shared" si="5"/>
        <v/>
      </c>
      <c r="AC12" t="str">
        <f t="shared" si="5"/>
        <v/>
      </c>
      <c r="AD12" t="str">
        <f t="shared" si="5"/>
        <v/>
      </c>
      <c r="AE12" t="str">
        <f t="shared" si="5"/>
        <v/>
      </c>
      <c r="AF12" s="6" t="str">
        <f t="shared" si="5"/>
        <v/>
      </c>
      <c r="AH12" s="5">
        <f t="shared" si="9"/>
        <v>0.15122497801642976</v>
      </c>
      <c r="AI12">
        <f t="shared" si="6"/>
        <v>0.14245927559534555</v>
      </c>
      <c r="AJ12">
        <f t="shared" si="6"/>
        <v>9.381371225879942E-2</v>
      </c>
      <c r="AK12">
        <f t="shared" si="6"/>
        <v>3.1539528910260017E-2</v>
      </c>
      <c r="AL12">
        <f t="shared" si="6"/>
        <v>0.16658821213917463</v>
      </c>
      <c r="AM12">
        <f t="shared" si="6"/>
        <v>0.16620581891331199</v>
      </c>
      <c r="AN12">
        <f t="shared" si="6"/>
        <v>0.16092462143059016</v>
      </c>
      <c r="AO12">
        <f t="shared" si="6"/>
        <v>0.16197283548354946</v>
      </c>
      <c r="AP12">
        <f t="shared" si="6"/>
        <v>0.11976400540612442</v>
      </c>
      <c r="AQ12" t="str">
        <f t="shared" si="6"/>
        <v/>
      </c>
      <c r="AR12" t="str">
        <f t="shared" si="6"/>
        <v/>
      </c>
      <c r="AS12" t="str">
        <f t="shared" si="6"/>
        <v/>
      </c>
      <c r="AT12" t="str">
        <f t="shared" si="6"/>
        <v/>
      </c>
      <c r="AU12" s="6" t="str">
        <f t="shared" si="6"/>
        <v/>
      </c>
      <c r="AV12" s="5">
        <f t="shared" si="10"/>
        <v>0.7289757030571612</v>
      </c>
      <c r="AW12">
        <f t="shared" si="11"/>
        <v>16.609836425091633</v>
      </c>
      <c r="AX12">
        <f t="shared" si="12"/>
        <v>53.007618127213668</v>
      </c>
      <c r="AY12">
        <f t="shared" si="13"/>
        <v>4.5858297922814488</v>
      </c>
      <c r="AZ12" s="6">
        <f t="shared" si="14"/>
        <v>3.0635509486446697</v>
      </c>
    </row>
    <row r="13" spans="1:52" x14ac:dyDescent="0.35">
      <c r="A13">
        <f t="shared" si="15"/>
        <v>11</v>
      </c>
      <c r="B13">
        <v>-3.3586976973693714</v>
      </c>
      <c r="C13">
        <f t="shared" si="3"/>
        <v>-1.9940601017759771</v>
      </c>
      <c r="D13" s="5">
        <f t="shared" si="7"/>
        <v>-3.9740955069438337</v>
      </c>
      <c r="E13">
        <f t="shared" si="4"/>
        <v>-4.2456092988473859</v>
      </c>
      <c r="F13">
        <f t="shared" si="4"/>
        <v>-0.5206741679789102</v>
      </c>
      <c r="G13">
        <f t="shared" si="4"/>
        <v>1.4184112350043661</v>
      </c>
      <c r="H13">
        <f t="shared" si="4"/>
        <v>-2.9148728565576745</v>
      </c>
      <c r="I13">
        <f t="shared" si="4"/>
        <v>-2.817069476174912</v>
      </c>
      <c r="J13">
        <f t="shared" si="4"/>
        <v>-3.5765932614269258</v>
      </c>
      <c r="K13">
        <f t="shared" si="4"/>
        <v>-2.448282298561975</v>
      </c>
      <c r="L13">
        <f t="shared" si="4"/>
        <v>-1.1370000624669712</v>
      </c>
      <c r="M13">
        <f t="shared" si="4"/>
        <v>-2.9834920306130823</v>
      </c>
      <c r="N13" t="str">
        <f t="shared" si="4"/>
        <v/>
      </c>
      <c r="O13" t="str">
        <f t="shared" si="4"/>
        <v/>
      </c>
      <c r="P13" t="str">
        <f t="shared" si="4"/>
        <v/>
      </c>
      <c r="Q13" s="6" t="str">
        <f t="shared" si="4"/>
        <v/>
      </c>
      <c r="S13" s="5">
        <f t="shared" si="8"/>
        <v>-1.915636358623508E-2</v>
      </c>
      <c r="T13">
        <f t="shared" si="5"/>
        <v>-1.4535248116425337E-2</v>
      </c>
      <c r="U13">
        <f t="shared" si="5"/>
        <v>-1.463781648028861</v>
      </c>
      <c r="V13">
        <f t="shared" si="5"/>
        <v>1.3194324072758108</v>
      </c>
      <c r="W13">
        <f t="shared" si="5"/>
        <v>-5.7318195447154378E-2</v>
      </c>
      <c r="X13">
        <f t="shared" si="5"/>
        <v>-6.3581854470159488E-2</v>
      </c>
      <c r="Y13">
        <f t="shared" si="5"/>
        <v>-2.8775705655552392E-2</v>
      </c>
      <c r="Z13">
        <f t="shared" si="5"/>
        <v>-9.4621178801966063E-2</v>
      </c>
      <c r="AA13">
        <f t="shared" si="5"/>
        <v>-0.47227680573485531</v>
      </c>
      <c r="AB13">
        <f t="shared" si="5"/>
        <v>-5.331431851181586E-2</v>
      </c>
      <c r="AC13" t="str">
        <f t="shared" si="5"/>
        <v/>
      </c>
      <c r="AD13" t="str">
        <f t="shared" si="5"/>
        <v/>
      </c>
      <c r="AE13" t="str">
        <f t="shared" si="5"/>
        <v/>
      </c>
      <c r="AF13" s="6" t="str">
        <f t="shared" si="5"/>
        <v/>
      </c>
      <c r="AH13" s="5">
        <f t="shared" si="9"/>
        <v>4.1513509428231461E-2</v>
      </c>
      <c r="AI13">
        <f t="shared" si="6"/>
        <v>3.4934970655851535E-2</v>
      </c>
      <c r="AJ13">
        <f t="shared" si="6"/>
        <v>0.16222030721507119</v>
      </c>
      <c r="AK13">
        <f t="shared" si="6"/>
        <v>0.13680235842886113</v>
      </c>
      <c r="AL13">
        <f t="shared" si="6"/>
        <v>7.569527589443828E-2</v>
      </c>
      <c r="AM13">
        <f t="shared" si="6"/>
        <v>7.9478979860854976E-2</v>
      </c>
      <c r="AN13">
        <f t="shared" si="6"/>
        <v>5.2766643615265514E-2</v>
      </c>
      <c r="AO13">
        <f t="shared" si="6"/>
        <v>9.4418478971059469E-2</v>
      </c>
      <c r="AP13">
        <f t="shared" si="6"/>
        <v>0.14668348429220335</v>
      </c>
      <c r="AQ13">
        <f t="shared" si="6"/>
        <v>7.309460143147925E-2</v>
      </c>
      <c r="AR13" t="str">
        <f t="shared" si="6"/>
        <v/>
      </c>
      <c r="AS13" t="str">
        <f t="shared" si="6"/>
        <v/>
      </c>
      <c r="AT13" t="str">
        <f t="shared" si="6"/>
        <v/>
      </c>
      <c r="AU13" s="6" t="str">
        <f t="shared" si="6"/>
        <v/>
      </c>
      <c r="AV13" s="5">
        <f t="shared" si="10"/>
        <v>0.11982798522366518</v>
      </c>
      <c r="AW13">
        <f t="shared" si="11"/>
        <v>0.94442659978087939</v>
      </c>
      <c r="AX13">
        <f t="shared" si="12"/>
        <v>0.96243916125396545</v>
      </c>
      <c r="AY13">
        <f t="shared" si="13"/>
        <v>2.0391999798045637E-2</v>
      </c>
      <c r="AZ13" s="6">
        <f t="shared" si="14"/>
        <v>2.8546547761935858E-3</v>
      </c>
    </row>
    <row r="14" spans="1:52" x14ac:dyDescent="0.35">
      <c r="A14">
        <f t="shared" si="15"/>
        <v>12</v>
      </c>
      <c r="B14">
        <v>1.3008260814561046</v>
      </c>
      <c r="C14">
        <f t="shared" ref="C14:C15" si="16">(B14-C$20)/C$21</f>
        <v>-5.7266606720004318E-2</v>
      </c>
      <c r="D14" s="5">
        <f t="shared" si="7"/>
        <v>-2.0373020118878609</v>
      </c>
      <c r="E14">
        <f t="shared" si="4"/>
        <v>-2.3088158037914135</v>
      </c>
      <c r="F14">
        <f t="shared" si="4"/>
        <v>1.4161193270770627</v>
      </c>
      <c r="G14">
        <f t="shared" si="4"/>
        <v>3.3552047300603389</v>
      </c>
      <c r="H14">
        <f t="shared" si="4"/>
        <v>-0.97807936150170138</v>
      </c>
      <c r="I14">
        <f t="shared" si="4"/>
        <v>-0.88027598111893934</v>
      </c>
      <c r="J14">
        <f t="shared" si="4"/>
        <v>-1.6397997663709529</v>
      </c>
      <c r="K14">
        <f t="shared" si="4"/>
        <v>-0.51148880350600212</v>
      </c>
      <c r="L14">
        <f t="shared" si="4"/>
        <v>0.79979343258900171</v>
      </c>
      <c r="M14">
        <f t="shared" si="4"/>
        <v>-1.0466985355571097</v>
      </c>
      <c r="N14">
        <f t="shared" si="4"/>
        <v>1.9367934950559729</v>
      </c>
      <c r="O14" t="str">
        <f t="shared" si="4"/>
        <v/>
      </c>
      <c r="P14" t="str">
        <f t="shared" si="4"/>
        <v/>
      </c>
      <c r="Q14" s="6" t="str">
        <f t="shared" si="4"/>
        <v/>
      </c>
      <c r="S14" s="5">
        <f t="shared" si="8"/>
        <v>-0.14992755518435846</v>
      </c>
      <c r="T14">
        <f t="shared" si="5"/>
        <v>-0.11034480785463305</v>
      </c>
      <c r="U14">
        <f t="shared" si="5"/>
        <v>1.3204001936361647</v>
      </c>
      <c r="V14">
        <f t="shared" si="5"/>
        <v>1.0361644433888226</v>
      </c>
      <c r="W14">
        <f t="shared" si="5"/>
        <v>-0.60264790377394284</v>
      </c>
      <c r="X14">
        <f t="shared" si="5"/>
        <v>-0.70843346634072291</v>
      </c>
      <c r="Y14">
        <f t="shared" si="5"/>
        <v>-0.24072386374872293</v>
      </c>
      <c r="Z14">
        <f t="shared" si="5"/>
        <v>-1.4975163702518448</v>
      </c>
      <c r="AA14">
        <f t="shared" si="5"/>
        <v>1.8162723889348462</v>
      </c>
      <c r="AB14">
        <f t="shared" si="5"/>
        <v>-0.54105754556137942</v>
      </c>
      <c r="AC14">
        <f t="shared" si="5"/>
        <v>1.1684501767991697</v>
      </c>
      <c r="AD14" t="str">
        <f t="shared" si="5"/>
        <v/>
      </c>
      <c r="AE14" t="str">
        <f t="shared" si="5"/>
        <v/>
      </c>
      <c r="AF14" s="6" t="str">
        <f t="shared" si="5"/>
        <v/>
      </c>
      <c r="AH14" s="5">
        <f t="shared" si="9"/>
        <v>0.11175301423211581</v>
      </c>
      <c r="AI14">
        <f t="shared" si="6"/>
        <v>0.10026457476626964</v>
      </c>
      <c r="AJ14">
        <f t="shared" si="6"/>
        <v>0.13688802079020501</v>
      </c>
      <c r="AK14">
        <f t="shared" si="6"/>
        <v>5.987636592851775E-2</v>
      </c>
      <c r="AL14">
        <f t="shared" si="6"/>
        <v>0.15159156305547311</v>
      </c>
      <c r="AM14">
        <f t="shared" si="6"/>
        <v>0.15432670359858147</v>
      </c>
      <c r="AN14">
        <f t="shared" si="6"/>
        <v>0.12821314284424246</v>
      </c>
      <c r="AO14">
        <f t="shared" si="6"/>
        <v>0.16237340198928596</v>
      </c>
      <c r="AP14">
        <f t="shared" si="6"/>
        <v>0.15639962719437328</v>
      </c>
      <c r="AQ14">
        <f t="shared" si="6"/>
        <v>0.14953952163693823</v>
      </c>
      <c r="AR14">
        <f t="shared" si="6"/>
        <v>0.11598933095014363</v>
      </c>
      <c r="AS14" t="str">
        <f t="shared" si="6"/>
        <v/>
      </c>
      <c r="AT14" t="str">
        <f t="shared" si="6"/>
        <v/>
      </c>
      <c r="AU14" s="6" t="str">
        <f t="shared" si="6"/>
        <v/>
      </c>
      <c r="AV14" s="5">
        <f t="shared" si="10"/>
        <v>0.48568725961624964</v>
      </c>
      <c r="AW14">
        <f t="shared" si="11"/>
        <v>7.5423754990491751</v>
      </c>
      <c r="AX14">
        <f t="shared" si="12"/>
        <v>17.474743482691988</v>
      </c>
      <c r="AY14">
        <f t="shared" si="13"/>
        <v>1.1245732520954546</v>
      </c>
      <c r="AZ14" s="6">
        <f t="shared" si="14"/>
        <v>0.54937750650540662</v>
      </c>
    </row>
    <row r="15" spans="1:52" x14ac:dyDescent="0.35">
      <c r="A15">
        <f t="shared" si="15"/>
        <v>13</v>
      </c>
      <c r="B15">
        <v>-5.2028045356239936</v>
      </c>
      <c r="C15">
        <f t="shared" si="16"/>
        <v>-2.7605878196407616</v>
      </c>
      <c r="D15" s="5">
        <f t="shared" si="7"/>
        <v>-4.7406232248086182</v>
      </c>
      <c r="E15">
        <f t="shared" si="4"/>
        <v>-5.0121370167121704</v>
      </c>
      <c r="F15">
        <f t="shared" si="4"/>
        <v>-1.2872018858436947</v>
      </c>
      <c r="G15">
        <f t="shared" si="4"/>
        <v>0.65188351713958159</v>
      </c>
      <c r="H15">
        <f t="shared" si="4"/>
        <v>-3.6814005744224589</v>
      </c>
      <c r="I15">
        <f t="shared" si="4"/>
        <v>-3.5835971940396965</v>
      </c>
      <c r="J15">
        <f t="shared" si="4"/>
        <v>-4.3431209792917098</v>
      </c>
      <c r="K15">
        <f t="shared" si="4"/>
        <v>-3.2148100164267595</v>
      </c>
      <c r="L15">
        <f t="shared" si="4"/>
        <v>-1.9035277803317556</v>
      </c>
      <c r="M15">
        <f t="shared" si="4"/>
        <v>-3.7500197484778668</v>
      </c>
      <c r="N15">
        <f t="shared" si="4"/>
        <v>-0.76652771786478446</v>
      </c>
      <c r="O15">
        <f t="shared" si="4"/>
        <v>-2.7033212129207573</v>
      </c>
      <c r="P15" t="str">
        <f t="shared" si="4"/>
        <v/>
      </c>
      <c r="Q15" s="6" t="str">
        <f t="shared" si="4"/>
        <v/>
      </c>
      <c r="S15" s="5">
        <f t="shared" si="8"/>
        <v>-8.8101424928675211E-3</v>
      </c>
      <c r="T15">
        <f t="shared" si="5"/>
        <v>-6.7012707953545631E-3</v>
      </c>
      <c r="U15">
        <f t="shared" si="5"/>
        <v>-0.38129579230500776</v>
      </c>
      <c r="V15">
        <f t="shared" si="5"/>
        <v>2.0879591198788114</v>
      </c>
      <c r="W15">
        <f t="shared" si="5"/>
        <v>-2.5838484197505823E-2</v>
      </c>
      <c r="X15">
        <f t="shared" si="5"/>
        <v>-2.8569128910626341E-2</v>
      </c>
      <c r="Y15">
        <f t="shared" si="5"/>
        <v>-1.3167022263177765E-2</v>
      </c>
      <c r="Z15">
        <f t="shared" si="5"/>
        <v>-4.1843523296945191E-2</v>
      </c>
      <c r="AA15">
        <f t="shared" si="5"/>
        <v>-0.1751459963017232</v>
      </c>
      <c r="AB15">
        <f t="shared" si="5"/>
        <v>-2.408366371821952E-2</v>
      </c>
      <c r="AC15">
        <f t="shared" si="5"/>
        <v>-0.86784466566864327</v>
      </c>
      <c r="AD15">
        <f t="shared" si="5"/>
        <v>-7.1791463749390702E-2</v>
      </c>
      <c r="AE15" t="str">
        <f t="shared" si="5"/>
        <v/>
      </c>
      <c r="AF15" s="6" t="str">
        <f t="shared" si="5"/>
        <v/>
      </c>
      <c r="AH15" s="5">
        <f t="shared" si="9"/>
        <v>2.5100409245094584E-2</v>
      </c>
      <c r="AI15">
        <f t="shared" si="6"/>
        <v>2.0773588973965997E-2</v>
      </c>
      <c r="AJ15">
        <f t="shared" si="6"/>
        <v>0.14157810012036795</v>
      </c>
      <c r="AK15">
        <f t="shared" si="6"/>
        <v>0.15975978998708129</v>
      </c>
      <c r="AL15">
        <f t="shared" si="6"/>
        <v>4.961000966673576E-2</v>
      </c>
      <c r="AM15">
        <f t="shared" si="6"/>
        <v>5.2551470345794153E-2</v>
      </c>
      <c r="AN15">
        <f t="shared" si="6"/>
        <v>3.2783920712030484E-2</v>
      </c>
      <c r="AO15">
        <f t="shared" si="6"/>
        <v>6.4687467581139205E-2</v>
      </c>
      <c r="AP15">
        <f t="shared" si="6"/>
        <v>0.11738412349275808</v>
      </c>
      <c r="AQ15">
        <f t="shared" si="6"/>
        <v>4.7616901541353167E-2</v>
      </c>
      <c r="AR15">
        <f t="shared" si="6"/>
        <v>0.15720724146727427</v>
      </c>
      <c r="AS15">
        <f t="shared" si="6"/>
        <v>8.3983833753933701E-2</v>
      </c>
      <c r="AT15" t="str">
        <f t="shared" si="6"/>
        <v/>
      </c>
      <c r="AU15" s="6" t="str">
        <f t="shared" si="6"/>
        <v/>
      </c>
      <c r="AV15" s="5">
        <f t="shared" si="10"/>
        <v>5.949146763731477E-2</v>
      </c>
      <c r="AW15">
        <f t="shared" si="11"/>
        <v>0.41209279127916887</v>
      </c>
      <c r="AX15">
        <f t="shared" si="12"/>
        <v>0.2786884230345153</v>
      </c>
      <c r="AY15">
        <f t="shared" si="13"/>
        <v>3.1014352447506356E-3</v>
      </c>
      <c r="AZ15" s="6">
        <f t="shared" si="14"/>
        <v>2.1908856109340927E-4</v>
      </c>
    </row>
    <row r="16" spans="1:52" x14ac:dyDescent="0.35">
      <c r="A16">
        <f t="shared" si="15"/>
        <v>14</v>
      </c>
      <c r="B16" s="7">
        <v>5.1753659833893106</v>
      </c>
      <c r="C16" s="7">
        <f>(B16-C$20)/C$21</f>
        <v>1.5532378213292106</v>
      </c>
      <c r="D16" s="8">
        <f t="shared" si="7"/>
        <v>-0.42679758383864597</v>
      </c>
      <c r="E16" s="7">
        <f t="shared" si="4"/>
        <v>-0.69831137574219859</v>
      </c>
      <c r="F16" s="7">
        <f t="shared" si="4"/>
        <v>3.0266237551262778</v>
      </c>
      <c r="G16" s="7">
        <f t="shared" si="4"/>
        <v>4.9657091581095543</v>
      </c>
      <c r="H16" s="7">
        <f t="shared" si="4"/>
        <v>0.63242506654751351</v>
      </c>
      <c r="I16" s="7">
        <f t="shared" si="4"/>
        <v>0.73022844693027555</v>
      </c>
      <c r="J16" s="7">
        <f t="shared" si="4"/>
        <v>-2.9295338321738029E-2</v>
      </c>
      <c r="K16" s="7">
        <f t="shared" si="4"/>
        <v>1.0990156245432128</v>
      </c>
      <c r="L16" s="7">
        <f t="shared" si="4"/>
        <v>2.4102978606382166</v>
      </c>
      <c r="M16" s="7">
        <f t="shared" si="4"/>
        <v>0.56380589249210533</v>
      </c>
      <c r="N16" s="7">
        <f t="shared" si="4"/>
        <v>3.5472979231051878</v>
      </c>
      <c r="O16" s="7">
        <f t="shared" si="4"/>
        <v>1.6105044280492149</v>
      </c>
      <c r="P16" s="7">
        <f t="shared" si="4"/>
        <v>4.3138256409699718</v>
      </c>
      <c r="Q16" s="9" t="str">
        <f t="shared" si="4"/>
        <v/>
      </c>
      <c r="S16" s="8">
        <f t="shared" si="8"/>
        <v>-1.8784900250680785</v>
      </c>
      <c r="T16" s="7">
        <f t="shared" si="5"/>
        <v>-0.98975102398176762</v>
      </c>
      <c r="U16" s="7">
        <f t="shared" si="5"/>
        <v>1.050948997695885</v>
      </c>
      <c r="V16" s="7">
        <f t="shared" si="5"/>
        <v>1.0070219682053101</v>
      </c>
      <c r="W16" s="7">
        <f t="shared" si="5"/>
        <v>2.1335690853386367</v>
      </c>
      <c r="X16" s="7">
        <f t="shared" si="5"/>
        <v>1.9297527991045063</v>
      </c>
      <c r="Y16" s="7">
        <f t="shared" si="5"/>
        <v>-33.637565030460358</v>
      </c>
      <c r="Z16" s="7">
        <f t="shared" si="5"/>
        <v>1.4996976200584502</v>
      </c>
      <c r="AA16" s="7">
        <f t="shared" si="5"/>
        <v>1.0986458099729612</v>
      </c>
      <c r="AB16" s="7">
        <f t="shared" si="5"/>
        <v>2.3203968476679249</v>
      </c>
      <c r="AC16" s="7">
        <f t="shared" si="5"/>
        <v>1.0296565391365038</v>
      </c>
      <c r="AD16" s="7">
        <f t="shared" si="5"/>
        <v>1.2496669802798916</v>
      </c>
      <c r="AE16" s="7">
        <f t="shared" si="5"/>
        <v>1.0135637696706765</v>
      </c>
      <c r="AF16" s="9" t="str">
        <f t="shared" si="5"/>
        <v/>
      </c>
      <c r="AH16" s="8">
        <f t="shared" si="9"/>
        <v>0.16366337014181997</v>
      </c>
      <c r="AI16" s="7">
        <f t="shared" si="6"/>
        <v>0.15876999405096726</v>
      </c>
      <c r="AJ16" s="7">
        <f t="shared" si="6"/>
        <v>7.1483946484863559E-2</v>
      </c>
      <c r="AK16" s="7">
        <f t="shared" si="6"/>
        <v>2.1464486108310865E-2</v>
      </c>
      <c r="AL16" s="7">
        <f t="shared" si="6"/>
        <v>0.1601564271008229</v>
      </c>
      <c r="AM16" s="7">
        <f t="shared" si="6"/>
        <v>0.15805465123402662</v>
      </c>
      <c r="AN16" s="7">
        <f t="shared" si="6"/>
        <v>0.16665236378366899</v>
      </c>
      <c r="AO16" s="7">
        <f t="shared" si="6"/>
        <v>0.14790561503319832</v>
      </c>
      <c r="AP16" s="7">
        <f t="shared" si="6"/>
        <v>9.6003364117967394E-2</v>
      </c>
      <c r="AQ16" s="7">
        <f t="shared" si="6"/>
        <v>0.16146749106545499</v>
      </c>
      <c r="AR16" s="7">
        <f t="shared" si="6"/>
        <v>5.3673186100807513E-2</v>
      </c>
      <c r="AS16" s="7">
        <f t="shared" si="6"/>
        <v>0.12938164363801263</v>
      </c>
      <c r="AT16" s="7">
        <f t="shared" si="6"/>
        <v>3.3418695036948165E-2</v>
      </c>
      <c r="AU16" s="9" t="str">
        <f t="shared" si="6"/>
        <v/>
      </c>
      <c r="AV16" s="8">
        <f t="shared" si="10"/>
        <v>0.82538088196890991</v>
      </c>
      <c r="AW16" s="7">
        <f t="shared" si="11"/>
        <v>22.781815667181402</v>
      </c>
      <c r="AX16" s="7">
        <f t="shared" si="12"/>
        <v>81.705023555706404</v>
      </c>
      <c r="AY16" s="7">
        <f t="shared" si="13"/>
        <v>7.7795525721530137</v>
      </c>
      <c r="AZ16" s="9">
        <f t="shared" si="14"/>
        <v>5.7002262441857905</v>
      </c>
    </row>
    <row r="17" spans="2:52" x14ac:dyDescent="0.35">
      <c r="AV17" s="2"/>
      <c r="AW17" s="3">
        <f t="shared" ref="AW17:AZ17" si="17">SUM(AW3:AW16)</f>
        <v>178.0982596798143</v>
      </c>
      <c r="AX17" s="3">
        <f t="shared" si="17"/>
        <v>602.52337452489246</v>
      </c>
      <c r="AY17" s="3">
        <f t="shared" si="17"/>
        <v>55.721784875175814</v>
      </c>
      <c r="AZ17" s="4">
        <f t="shared" si="17"/>
        <v>40.180114319224018</v>
      </c>
    </row>
    <row r="18" spans="2:52" x14ac:dyDescent="0.35">
      <c r="B18" t="s">
        <v>2</v>
      </c>
      <c r="C18" s="10">
        <f>AVERAGE(B3:B16)</f>
        <v>1.4385976696123295</v>
      </c>
      <c r="D18" t="e" cm="1">
        <f t="array" aca="1" ref="D18" ca="1">" "&amp;FTEXT(C18)</f>
        <v>#NAME?</v>
      </c>
      <c r="AH18" t="s">
        <v>3</v>
      </c>
      <c r="AI18" s="10">
        <f>A16</f>
        <v>14</v>
      </c>
      <c r="AJ18" t="e" cm="1">
        <f t="array" aca="1" ref="AJ18" ca="1">" "&amp;FTEXT(AI18)</f>
        <v>#NAME?</v>
      </c>
      <c r="AV18" s="8">
        <f>SUM(AW18:AZ18)</f>
        <v>-18.933706450124646</v>
      </c>
      <c r="AW18" s="7">
        <f>-6*AW17</f>
        <v>-1068.5895580788858</v>
      </c>
      <c r="AX18" s="7">
        <f>6*AX17</f>
        <v>3615.1402471493548</v>
      </c>
      <c r="AY18" s="7">
        <f>-72*AY17</f>
        <v>-4011.9685110126584</v>
      </c>
      <c r="AZ18" s="9">
        <f>36*AZ17</f>
        <v>1446.4841154920646</v>
      </c>
    </row>
    <row r="19" spans="2:52" x14ac:dyDescent="0.35">
      <c r="B19" t="s">
        <v>6</v>
      </c>
      <c r="C19" s="11">
        <f>STDEV(B3:B16)</f>
        <v>4.363625388685862</v>
      </c>
      <c r="D19" t="e" cm="1">
        <f t="array" aca="1" ref="D19" ca="1">" "&amp;FTEXT(C19)</f>
        <v>#NAME?</v>
      </c>
      <c r="AH19" t="s">
        <v>7</v>
      </c>
      <c r="AI19" s="11">
        <f>1+12*SUM(AH3:AU16)/AI18+AV18+0.684*AI18</f>
        <v>0.14270007977638421</v>
      </c>
      <c r="AJ19" t="e" cm="1">
        <f t="array" aca="1" ref="AJ19" ca="1">" "&amp;FTEXT(AI19)</f>
        <v>#NAME?</v>
      </c>
      <c r="AR19" t="e" cm="1">
        <f t="array" aca="1" ref="AR19" ca="1">ICF_GOF(B3:B16,"logistic",TRUE,0)</f>
        <v>#NAME?</v>
      </c>
      <c r="AS19" s="10"/>
    </row>
    <row r="20" spans="2:52" x14ac:dyDescent="0.35">
      <c r="B20" t="s">
        <v>4</v>
      </c>
      <c r="C20" s="11">
        <f>C18</f>
        <v>1.4385976696123295</v>
      </c>
      <c r="D20" t="e" cm="1">
        <f t="array" aca="1" ref="D20" ca="1">" "&amp;FTEXT(C20)</f>
        <v>#NAME?</v>
      </c>
      <c r="AH20" t="s">
        <v>9</v>
      </c>
      <c r="AI20" s="11">
        <f>0.315+0.345/SQRT(AI18)-5.67/AI18+19.65/SQRT(AI18)^3-26.64/AI18^2</f>
        <v>0.24140700422564329</v>
      </c>
      <c r="AJ20" t="e" cm="1">
        <f t="array" aca="1" ref="AJ20" ca="1">" "&amp;FTEXT(AI20)</f>
        <v>#NAME?</v>
      </c>
      <c r="AS20" s="11"/>
    </row>
    <row r="21" spans="2:52" x14ac:dyDescent="0.35">
      <c r="B21" t="s">
        <v>8</v>
      </c>
      <c r="C21" s="12">
        <f>C19*SQRT(3)/PI()</f>
        <v>2.4057927655786644</v>
      </c>
      <c r="D21" t="e" cm="1">
        <f t="array" aca="1" ref="D21" ca="1">" "&amp;FTEXT(C21)</f>
        <v>#NAME?</v>
      </c>
      <c r="AH21" t="s">
        <v>10</v>
      </c>
      <c r="AI21" s="12">
        <f>0.246+0.153/SQRT(AI18)-2.925/AI18+8.01/SQRT(AI18)^3-9.36/AI18^2</f>
        <v>0.18311890709453602</v>
      </c>
      <c r="AJ21" t="e" cm="1">
        <f t="array" aca="1" ref="AJ21" ca="1">" "&amp;FTEXT(AI21)</f>
        <v>#NAME?</v>
      </c>
      <c r="AS21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25DB-C8B8-42FA-8391-2645340DAD1C}">
  <sheetPr codeName="Sheet15"/>
  <dimension ref="A2:J16"/>
  <sheetViews>
    <sheetView workbookViewId="0"/>
  </sheetViews>
  <sheetFormatPr defaultRowHeight="14.5" x14ac:dyDescent="0.35"/>
  <cols>
    <col min="1" max="1" width="8.7265625" customWidth="1"/>
    <col min="2" max="2" width="6.6328125" customWidth="1"/>
    <col min="6" max="6" width="6.6328125" customWidth="1"/>
    <col min="7" max="7" width="8.7265625" customWidth="1"/>
    <col min="8" max="8" width="6.6328125" customWidth="1"/>
  </cols>
  <sheetData>
    <row r="2" spans="1:10" x14ac:dyDescent="0.35">
      <c r="A2" s="13" t="s">
        <v>0</v>
      </c>
      <c r="G2" s="13" t="s">
        <v>0</v>
      </c>
    </row>
    <row r="3" spans="1:10" x14ac:dyDescent="0.35">
      <c r="A3">
        <v>6.2021525229547789</v>
      </c>
      <c r="C3" t="e" cm="1">
        <f t="array" aca="1" ref="C3" ca="1">ICF_GOF(A3:A16,"logistic",TRUE,0)</f>
        <v>#NAME?</v>
      </c>
      <c r="D3" s="10"/>
      <c r="G3">
        <v>272.4148758588106</v>
      </c>
      <c r="I3" t="e" cm="1">
        <f t="array" aca="1" ref="I3" ca="1">ICF_GOF(G3:G16,"logistic",TRUE,0)</f>
        <v>#NAME?</v>
      </c>
      <c r="J3" s="10"/>
    </row>
    <row r="4" spans="1:10" x14ac:dyDescent="0.35">
      <c r="A4">
        <v>6.8553584392711766</v>
      </c>
      <c r="D4" s="11"/>
      <c r="G4">
        <v>3.7650342253918705E-3</v>
      </c>
      <c r="J4" s="11"/>
    </row>
    <row r="5" spans="1:10" x14ac:dyDescent="0.35">
      <c r="A5">
        <v>-2.1060635508220193</v>
      </c>
      <c r="D5" s="12"/>
      <c r="G5">
        <v>5.0734922973264363</v>
      </c>
      <c r="J5" s="12"/>
    </row>
    <row r="6" spans="1:10" x14ac:dyDescent="0.35">
      <c r="A6">
        <v>-6.7711011851583738</v>
      </c>
      <c r="G6">
        <v>593.68621180656771</v>
      </c>
    </row>
    <row r="7" spans="1:10" x14ac:dyDescent="0.35">
      <c r="A7">
        <v>3.653882333518697</v>
      </c>
      <c r="G7">
        <v>14.227886607320002</v>
      </c>
    </row>
    <row r="8" spans="1:10" x14ac:dyDescent="0.35">
      <c r="A8">
        <v>3.4185876685447099</v>
      </c>
      <c r="C8" s="21" t="s">
        <v>40</v>
      </c>
      <c r="G8">
        <v>281.55734033909465</v>
      </c>
      <c r="I8" s="21" t="s">
        <v>41</v>
      </c>
    </row>
    <row r="9" spans="1:10" x14ac:dyDescent="0.35">
      <c r="A9">
        <v>5.2458444963889272</v>
      </c>
      <c r="G9">
        <v>363.67052497335817</v>
      </c>
    </row>
    <row r="10" spans="1:10" x14ac:dyDescent="0.35">
      <c r="A10">
        <v>2.5313621446053314</v>
      </c>
      <c r="G10">
        <v>167.21280388432515</v>
      </c>
    </row>
    <row r="11" spans="1:10" x14ac:dyDescent="0.35">
      <c r="A11">
        <v>-0.62331117262384284</v>
      </c>
      <c r="G11">
        <v>0.22511090635141645</v>
      </c>
    </row>
    <row r="12" spans="1:10" x14ac:dyDescent="0.35">
      <c r="A12">
        <v>3.8189658460411815</v>
      </c>
      <c r="G12">
        <v>9.5681860730380004E-3</v>
      </c>
    </row>
    <row r="13" spans="1:10" x14ac:dyDescent="0.35">
      <c r="A13">
        <v>-3.3586976973693714</v>
      </c>
      <c r="G13">
        <v>6.0414782753116176E-3</v>
      </c>
    </row>
    <row r="14" spans="1:10" x14ac:dyDescent="0.35">
      <c r="A14">
        <v>1.3008260814561046</v>
      </c>
      <c r="G14">
        <v>3.7951586700230879</v>
      </c>
    </row>
    <row r="15" spans="1:10" x14ac:dyDescent="0.35">
      <c r="A15">
        <v>-5.2028045356239936</v>
      </c>
      <c r="G15">
        <v>189.89045931583649</v>
      </c>
    </row>
    <row r="16" spans="1:10" x14ac:dyDescent="0.35">
      <c r="A16" s="7">
        <v>5.1753659833893106</v>
      </c>
      <c r="G16" s="7">
        <v>5513.2983228639741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E23A-7CC7-4B48-A58D-9431B496FF0F}">
  <sheetPr codeName="Sheet12"/>
  <dimension ref="A1:N20"/>
  <sheetViews>
    <sheetView workbookViewId="0"/>
  </sheetViews>
  <sheetFormatPr defaultRowHeight="14.5" x14ac:dyDescent="0.35"/>
  <cols>
    <col min="1" max="2" width="6.6328125" style="14" customWidth="1"/>
    <col min="3" max="3" width="6.6328125" customWidth="1"/>
    <col min="6" max="6" width="6.6328125" customWidth="1"/>
    <col min="8" max="9" width="6.6328125" customWidth="1"/>
  </cols>
  <sheetData>
    <row r="1" spans="1:14" x14ac:dyDescent="0.35">
      <c r="A1" s="13" t="s">
        <v>0</v>
      </c>
      <c r="B1" s="13" t="s">
        <v>34</v>
      </c>
      <c r="G1" s="13" t="s">
        <v>0</v>
      </c>
      <c r="H1" s="13" t="s">
        <v>34</v>
      </c>
      <c r="J1" s="13" t="s">
        <v>0</v>
      </c>
      <c r="K1" s="13" t="s">
        <v>34</v>
      </c>
    </row>
    <row r="2" spans="1:14" x14ac:dyDescent="0.35">
      <c r="A2" s="14">
        <v>36</v>
      </c>
      <c r="B2" s="14">
        <v>33</v>
      </c>
      <c r="D2" t="s">
        <v>2</v>
      </c>
      <c r="G2">
        <f>A2-D$3</f>
        <v>10.05263157894737</v>
      </c>
      <c r="H2">
        <f>B2-E$3</f>
        <v>9</v>
      </c>
      <c r="J2" t="e" cm="1">
        <f t="array" aca="1" ref="J2" ca="1">MMULT(G2:H20,_xlfn.ANCHORARRAY(D14))</f>
        <v>#NAME?</v>
      </c>
      <c r="M2" s="19" t="s">
        <v>3</v>
      </c>
      <c r="N2" s="25">
        <f>COUNT(A2:A20)</f>
        <v>19</v>
      </c>
    </row>
    <row r="3" spans="1:14" x14ac:dyDescent="0.35">
      <c r="A3" s="14">
        <v>30</v>
      </c>
      <c r="B3" s="14">
        <v>27</v>
      </c>
      <c r="D3" s="26">
        <f>AVERAGE(A2:A20)</f>
        <v>25.94736842105263</v>
      </c>
      <c r="E3" s="27">
        <f>AVERAGE(B2:B20)</f>
        <v>24</v>
      </c>
      <c r="G3">
        <f t="shared" ref="G3:H20" si="0">A3-D$3</f>
        <v>4.0526315789473699</v>
      </c>
      <c r="H3">
        <f t="shared" si="0"/>
        <v>3</v>
      </c>
    </row>
    <row r="4" spans="1:14" x14ac:dyDescent="0.35">
      <c r="A4" s="14">
        <v>28</v>
      </c>
      <c r="B4" s="14">
        <v>29</v>
      </c>
      <c r="G4">
        <f t="shared" si="0"/>
        <v>2.0526315789473699</v>
      </c>
      <c r="H4">
        <f t="shared" si="0"/>
        <v>5</v>
      </c>
      <c r="M4" s="2">
        <f t="array" ref="M4:N5">MMULT(TRANSPOSE(A2:B20-D3:E3),A2:B20-D3:E3)/(N2-1)</f>
        <v>72.274853801169598</v>
      </c>
      <c r="N4" s="4">
        <v>54.333333333333336</v>
      </c>
    </row>
    <row r="5" spans="1:14" x14ac:dyDescent="0.35">
      <c r="A5" s="14">
        <v>21</v>
      </c>
      <c r="B5" s="14">
        <v>15</v>
      </c>
      <c r="D5" t="s">
        <v>35</v>
      </c>
      <c r="G5">
        <f t="shared" si="0"/>
        <v>-4.9473684210526301</v>
      </c>
      <c r="H5">
        <f t="shared" si="0"/>
        <v>-9</v>
      </c>
      <c r="M5" s="8">
        <v>54.333333333333336</v>
      </c>
      <c r="N5" s="9">
        <v>54.333333333333336</v>
      </c>
    </row>
    <row r="6" spans="1:14" x14ac:dyDescent="0.35">
      <c r="A6" s="14">
        <v>16</v>
      </c>
      <c r="B6" s="14">
        <v>16</v>
      </c>
      <c r="D6" s="2" t="e" cm="1">
        <f t="array" aca="1" ref="D6" ca="1">COV(A2:B20)</f>
        <v>#NAME?</v>
      </c>
      <c r="E6" s="4"/>
      <c r="G6">
        <f t="shared" si="0"/>
        <v>-9.9473684210526301</v>
      </c>
      <c r="H6">
        <f t="shared" si="0"/>
        <v>-8</v>
      </c>
    </row>
    <row r="7" spans="1:14" x14ac:dyDescent="0.35">
      <c r="A7" s="14">
        <v>15</v>
      </c>
      <c r="B7" s="14">
        <v>18</v>
      </c>
      <c r="D7" s="8"/>
      <c r="E7" s="9"/>
      <c r="G7">
        <f t="shared" si="0"/>
        <v>-10.94736842105263</v>
      </c>
      <c r="H7">
        <f t="shared" si="0"/>
        <v>-6</v>
      </c>
    </row>
    <row r="8" spans="1:14" x14ac:dyDescent="0.35">
      <c r="A8" s="14">
        <v>20</v>
      </c>
      <c r="B8" s="14">
        <v>20</v>
      </c>
      <c r="G8">
        <f t="shared" si="0"/>
        <v>-5.9473684210526301</v>
      </c>
      <c r="H8">
        <f t="shared" si="0"/>
        <v>-4</v>
      </c>
    </row>
    <row r="9" spans="1:14" x14ac:dyDescent="0.35">
      <c r="A9" s="14">
        <v>21</v>
      </c>
      <c r="B9" s="14">
        <v>22</v>
      </c>
      <c r="D9" t="s">
        <v>36</v>
      </c>
      <c r="G9">
        <f t="shared" si="0"/>
        <v>-4.9473684210526301</v>
      </c>
      <c r="H9">
        <f t="shared" si="0"/>
        <v>-2</v>
      </c>
    </row>
    <row r="10" spans="1:14" x14ac:dyDescent="0.35">
      <c r="A10" s="14">
        <v>19</v>
      </c>
      <c r="B10" s="14">
        <v>20</v>
      </c>
      <c r="D10" s="2" t="e" cm="1">
        <f t="array" aca="1" ref="D10" ca="1">MINVERSE(_xlfn.ANCHORARRAY(D6))</f>
        <v>#NAME?</v>
      </c>
      <c r="E10" s="4"/>
      <c r="G10">
        <f t="shared" si="0"/>
        <v>-6.9473684210526301</v>
      </c>
      <c r="H10">
        <f t="shared" si="0"/>
        <v>-4</v>
      </c>
    </row>
    <row r="11" spans="1:14" x14ac:dyDescent="0.35">
      <c r="A11" s="14">
        <v>17</v>
      </c>
      <c r="B11" s="14">
        <v>15</v>
      </c>
      <c r="D11" s="8"/>
      <c r="E11" s="9"/>
      <c r="G11">
        <f t="shared" si="0"/>
        <v>-8.9473684210526301</v>
      </c>
      <c r="H11">
        <f t="shared" si="0"/>
        <v>-9</v>
      </c>
    </row>
    <row r="12" spans="1:14" x14ac:dyDescent="0.35">
      <c r="A12" s="14">
        <v>16</v>
      </c>
      <c r="B12" s="14">
        <v>15</v>
      </c>
      <c r="G12">
        <f t="shared" si="0"/>
        <v>-9.9473684210526301</v>
      </c>
      <c r="H12">
        <f t="shared" si="0"/>
        <v>-9</v>
      </c>
    </row>
    <row r="13" spans="1:14" x14ac:dyDescent="0.35">
      <c r="A13" s="14">
        <v>32</v>
      </c>
      <c r="B13" s="14">
        <v>23</v>
      </c>
      <c r="D13" t="s">
        <v>37</v>
      </c>
      <c r="G13">
        <f t="shared" si="0"/>
        <v>6.0526315789473699</v>
      </c>
      <c r="H13">
        <f t="shared" si="0"/>
        <v>-1</v>
      </c>
    </row>
    <row r="14" spans="1:14" x14ac:dyDescent="0.35">
      <c r="A14" s="14">
        <v>27</v>
      </c>
      <c r="B14" s="14">
        <v>23</v>
      </c>
      <c r="D14" s="2" t="e" cm="1">
        <f t="array" aca="1" ref="D14" ca="1">MSQRT(_xlfn.ANCHORARRAY(D10))</f>
        <v>#NAME?</v>
      </c>
      <c r="E14" s="4"/>
      <c r="G14">
        <f t="shared" si="0"/>
        <v>1.0526315789473699</v>
      </c>
      <c r="H14">
        <f t="shared" si="0"/>
        <v>-1</v>
      </c>
    </row>
    <row r="15" spans="1:14" x14ac:dyDescent="0.35">
      <c r="A15" s="14">
        <v>24</v>
      </c>
      <c r="B15" s="14">
        <v>26</v>
      </c>
      <c r="D15" s="8"/>
      <c r="E15" s="9"/>
      <c r="G15">
        <f t="shared" si="0"/>
        <v>-1.9473684210526301</v>
      </c>
      <c r="H15">
        <f t="shared" si="0"/>
        <v>2</v>
      </c>
    </row>
    <row r="16" spans="1:14" x14ac:dyDescent="0.35">
      <c r="A16" s="14">
        <v>28</v>
      </c>
      <c r="B16" s="14">
        <v>34</v>
      </c>
      <c r="G16">
        <f t="shared" si="0"/>
        <v>2.0526315789473699</v>
      </c>
      <c r="H16">
        <f t="shared" si="0"/>
        <v>10</v>
      </c>
    </row>
    <row r="17" spans="1:11" x14ac:dyDescent="0.35">
      <c r="A17" s="14">
        <v>40</v>
      </c>
      <c r="B17" s="14">
        <v>33</v>
      </c>
      <c r="G17">
        <f t="shared" si="0"/>
        <v>14.05263157894737</v>
      </c>
      <c r="H17">
        <f t="shared" si="0"/>
        <v>9</v>
      </c>
    </row>
    <row r="18" spans="1:11" x14ac:dyDescent="0.35">
      <c r="A18" s="14">
        <v>41</v>
      </c>
      <c r="B18" s="14">
        <v>40</v>
      </c>
      <c r="G18">
        <f t="shared" si="0"/>
        <v>15.05263157894737</v>
      </c>
      <c r="H18">
        <f t="shared" si="0"/>
        <v>16</v>
      </c>
    </row>
    <row r="19" spans="1:11" x14ac:dyDescent="0.35">
      <c r="A19" s="14">
        <v>39</v>
      </c>
      <c r="B19" s="14">
        <v>28</v>
      </c>
      <c r="G19">
        <f t="shared" si="0"/>
        <v>13.05263157894737</v>
      </c>
      <c r="H19">
        <f t="shared" si="0"/>
        <v>4</v>
      </c>
    </row>
    <row r="20" spans="1:11" x14ac:dyDescent="0.35">
      <c r="A20" s="13">
        <v>23</v>
      </c>
      <c r="B20" s="13">
        <v>19</v>
      </c>
      <c r="G20" s="7">
        <f t="shared" si="0"/>
        <v>-2.9473684210526301</v>
      </c>
      <c r="H20" s="7">
        <f t="shared" si="0"/>
        <v>-5</v>
      </c>
      <c r="J20" s="7"/>
      <c r="K20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54F5-3632-4326-8DB7-53843C931A2D}">
  <sheetPr codeName="Sheet13"/>
  <dimension ref="A1:V28"/>
  <sheetViews>
    <sheetView zoomScaleNormal="100" workbookViewId="0"/>
  </sheetViews>
  <sheetFormatPr defaultRowHeight="14.5" x14ac:dyDescent="0.35"/>
  <cols>
    <col min="1" max="1" width="4.1796875" customWidth="1"/>
  </cols>
  <sheetData>
    <row r="1" spans="1:22" x14ac:dyDescent="0.35">
      <c r="D1">
        <v>1</v>
      </c>
      <c r="E1">
        <f>D1+1</f>
        <v>2</v>
      </c>
      <c r="F1">
        <f t="shared" ref="F1:V1" si="0">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  <c r="L1">
        <f t="shared" si="0"/>
        <v>9</v>
      </c>
      <c r="M1">
        <f t="shared" si="0"/>
        <v>10</v>
      </c>
      <c r="N1">
        <f t="shared" si="0"/>
        <v>11</v>
      </c>
      <c r="O1">
        <f t="shared" si="0"/>
        <v>12</v>
      </c>
      <c r="P1">
        <f t="shared" si="0"/>
        <v>13</v>
      </c>
      <c r="Q1">
        <f t="shared" si="0"/>
        <v>14</v>
      </c>
      <c r="R1">
        <f t="shared" si="0"/>
        <v>15</v>
      </c>
      <c r="S1">
        <f t="shared" si="0"/>
        <v>16</v>
      </c>
      <c r="T1">
        <f t="shared" si="0"/>
        <v>17</v>
      </c>
      <c r="U1">
        <f t="shared" si="0"/>
        <v>18</v>
      </c>
      <c r="V1">
        <f t="shared" si="0"/>
        <v>19</v>
      </c>
    </row>
    <row r="2" spans="1:22" x14ac:dyDescent="0.35">
      <c r="D2" cm="1">
        <f t="array" ref="D2:V3">TRANSPOSE(B4:C22)</f>
        <v>0.86434576842759081</v>
      </c>
      <c r="E2">
        <v>0.42797057513809467</v>
      </c>
      <c r="F2">
        <v>-0.22374634537345645</v>
      </c>
      <c r="G2">
        <v>0.15310167726514012</v>
      </c>
      <c r="H2">
        <v>-0.9699321012653519</v>
      </c>
      <c r="I2">
        <v>-1.4223551922082238</v>
      </c>
      <c r="J2">
        <v>-0.67901530573902125</v>
      </c>
      <c r="K2">
        <v>-0.73285073754453522</v>
      </c>
      <c r="L2">
        <v>-0.87830913530770049</v>
      </c>
      <c r="M2">
        <v>-0.64407364100957643</v>
      </c>
      <c r="N2">
        <v>-0.84336747057825545</v>
      </c>
      <c r="O2">
        <v>1.3328167570238389</v>
      </c>
      <c r="P2">
        <v>0.33634760918044326</v>
      </c>
      <c r="Q2">
        <v>-0.6412277715868836</v>
      </c>
      <c r="R2">
        <v>-0.85656949880893873</v>
      </c>
      <c r="S2">
        <v>1.6615210867023074</v>
      </c>
      <c r="T2">
        <v>0.97486250146131104</v>
      </c>
      <c r="U2">
        <v>2.0950504105691108</v>
      </c>
      <c r="V2">
        <v>4.5430813654112501E-2</v>
      </c>
    </row>
    <row r="3" spans="1:22" x14ac:dyDescent="0.35">
      <c r="B3" s="14" t="s">
        <v>0</v>
      </c>
      <c r="C3" s="14" t="s">
        <v>34</v>
      </c>
      <c r="D3">
        <v>0.89747533911218946</v>
      </c>
      <c r="E3">
        <v>0.21034116167803041</v>
      </c>
      <c r="F3">
        <v>0.94564441023780288</v>
      </c>
      <c r="G3">
        <v>-1.5436210852515773</v>
      </c>
      <c r="H3">
        <v>-0.6697109382233053</v>
      </c>
      <c r="I3">
        <v>-6.0972320350629383E-2</v>
      </c>
      <c r="J3">
        <v>-0.21162148660053248</v>
      </c>
      <c r="K3">
        <v>0.14398786989795043</v>
      </c>
      <c r="L3">
        <v>-8.5056855913436036E-2</v>
      </c>
      <c r="M3">
        <v>-1.0373625625031913</v>
      </c>
      <c r="N3">
        <v>-0.91079793181609481</v>
      </c>
      <c r="O3">
        <v>-1.0071360740673212</v>
      </c>
      <c r="P3">
        <v>-0.3743129206318388</v>
      </c>
      <c r="Q3">
        <v>0.72864195220781969</v>
      </c>
      <c r="R3">
        <v>2.1510793782017514</v>
      </c>
      <c r="S3">
        <v>0.39121681636380368</v>
      </c>
      <c r="T3">
        <v>1.9522611408262351</v>
      </c>
      <c r="U3">
        <v>-0.6876535209130481</v>
      </c>
      <c r="V3">
        <v>-0.83240237225461167</v>
      </c>
    </row>
    <row r="4" spans="1:22" x14ac:dyDescent="0.35">
      <c r="A4">
        <v>1</v>
      </c>
      <c r="B4" s="3">
        <v>0.86434576842759081</v>
      </c>
      <c r="C4" s="4">
        <v>0.89747533911218946</v>
      </c>
      <c r="D4" s="2" t="str" cm="1">
        <f t="array" ref="D4">IF(D$1&lt;$A4,EXP(-MMULT(TRANSPOSE(D$2:D$3)-$B4:$C4,D$2:D$3-TRANSPOSE($B4:$C4))/4),"")</f>
        <v/>
      </c>
      <c r="E4" s="3" t="str" cm="1">
        <f t="array" ref="E4">IF(E$1&lt;$A4,EXP(-MMULT(TRANSPOSE(E$2:E$3)-$B4:$C4,E$2:E$3-TRANSPOSE($B4:$C4))/4),"")</f>
        <v/>
      </c>
      <c r="F4" s="3" t="str" cm="1">
        <f t="array" ref="F4">IF(F$1&lt;$A4,EXP(-MMULT(TRANSPOSE(F$2:F$3)-$B4:$C4,F$2:F$3-TRANSPOSE($B4:$C4))/4),"")</f>
        <v/>
      </c>
      <c r="G4" s="3" t="str" cm="1">
        <f t="array" ref="G4">IF(G$1&lt;$A4,EXP(-MMULT(TRANSPOSE(G$2:G$3)-$B4:$C4,G$2:G$3-TRANSPOSE($B4:$C4))/4),"")</f>
        <v/>
      </c>
      <c r="H4" s="3" t="str" cm="1">
        <f t="array" ref="H4">IF(H$1&lt;$A4,EXP(-MMULT(TRANSPOSE(H$2:H$3)-$B4:$C4,H$2:H$3-TRANSPOSE($B4:$C4))/4),"")</f>
        <v/>
      </c>
      <c r="I4" s="3" t="str" cm="1">
        <f t="array" ref="I4">IF(I$1&lt;$A4,EXP(-MMULT(TRANSPOSE(I$2:I$3)-$B4:$C4,I$2:I$3-TRANSPOSE($B4:$C4))/4),"")</f>
        <v/>
      </c>
      <c r="J4" s="3" t="str" cm="1">
        <f t="array" ref="J4">IF(J$1&lt;$A4,EXP(-MMULT(TRANSPOSE(J$2:J$3)-$B4:$C4,J$2:J$3-TRANSPOSE($B4:$C4))/4),"")</f>
        <v/>
      </c>
      <c r="K4" s="3" t="str" cm="1">
        <f t="array" ref="K4">IF(K$1&lt;$A4,EXP(-MMULT(TRANSPOSE(K$2:K$3)-$B4:$C4,K$2:K$3-TRANSPOSE($B4:$C4))/4),"")</f>
        <v/>
      </c>
      <c r="L4" s="3" t="str" cm="1">
        <f t="array" ref="L4">IF(L$1&lt;$A4,EXP(-MMULT(TRANSPOSE(L$2:L$3)-$B4:$C4,L$2:L$3-TRANSPOSE($B4:$C4))/4),"")</f>
        <v/>
      </c>
      <c r="M4" s="3" t="str" cm="1">
        <f t="array" ref="M4">IF(M$1&lt;$A4,EXP(-MMULT(TRANSPOSE(M$2:M$3)-$B4:$C4,M$2:M$3-TRANSPOSE($B4:$C4))/4),"")</f>
        <v/>
      </c>
      <c r="N4" s="3" t="str" cm="1">
        <f t="array" ref="N4">IF(N$1&lt;$A4,EXP(-MMULT(TRANSPOSE(N$2:N$3)-$B4:$C4,N$2:N$3-TRANSPOSE($B4:$C4))/4),"")</f>
        <v/>
      </c>
      <c r="O4" s="3" t="str" cm="1">
        <f t="array" ref="O4">IF(O$1&lt;$A4,EXP(-MMULT(TRANSPOSE(O$2:O$3)-$B4:$C4,O$2:O$3-TRANSPOSE($B4:$C4))/4),"")</f>
        <v/>
      </c>
      <c r="P4" s="3" t="str" cm="1">
        <f t="array" ref="P4">IF(P$1&lt;$A4,EXP(-MMULT(TRANSPOSE(P$2:P$3)-$B4:$C4,P$2:P$3-TRANSPOSE($B4:$C4))/4),"")</f>
        <v/>
      </c>
      <c r="Q4" s="3" t="str" cm="1">
        <f t="array" ref="Q4">IF(Q$1&lt;$A4,EXP(-MMULT(TRANSPOSE(Q$2:Q$3)-$B4:$C4,Q$2:Q$3-TRANSPOSE($B4:$C4))/4),"")</f>
        <v/>
      </c>
      <c r="R4" s="3" t="str" cm="1">
        <f t="array" ref="R4">IF(R$1&lt;$A4,EXP(-MMULT(TRANSPOSE(R$2:R$3)-$B4:$C4,R$2:R$3-TRANSPOSE($B4:$C4))/4),"")</f>
        <v/>
      </c>
      <c r="S4" s="3" t="str" cm="1">
        <f t="array" ref="S4">IF(S$1&lt;$A4,EXP(-MMULT(TRANSPOSE(S$2:S$3)-$B4:$C4,S$2:S$3-TRANSPOSE($B4:$C4))/4),"")</f>
        <v/>
      </c>
      <c r="T4" s="3" t="str" cm="1">
        <f t="array" ref="T4">IF(T$1&lt;$A4,EXP(-MMULT(TRANSPOSE(T$2:T$3)-$B4:$C4,T$2:T$3-TRANSPOSE($B4:$C4))/4),"")</f>
        <v/>
      </c>
      <c r="U4" s="3" t="str" cm="1">
        <f t="array" ref="U4">IF(U$1&lt;$A4,EXP(-MMULT(TRANSPOSE(U$2:U$3)-$B4:$C4,U$2:U$3-TRANSPOSE($B4:$C4))/4),"")</f>
        <v/>
      </c>
      <c r="V4" s="4" t="str" cm="1">
        <f t="array" ref="V4">IF(V$1&lt;$A4,EXP(-MMULT(TRANSPOSE(V$2:V$3)-$B4:$C4,V$2:V$3-TRANSPOSE($B4:$C4))/4),"")</f>
        <v/>
      </c>
    </row>
    <row r="5" spans="1:22" x14ac:dyDescent="0.35">
      <c r="A5">
        <f>A4+1</f>
        <v>2</v>
      </c>
      <c r="B5">
        <v>0.42797057513809467</v>
      </c>
      <c r="C5">
        <v>0.21034116167803041</v>
      </c>
      <c r="D5" s="5" cm="1">
        <f t="array" ref="D5">IF(D$1&lt;$A5,EXP(-MMULT(TRANSPOSE(D$2:D$3)-$B5:$C5,D$2:D$3-TRANSPOSE($B5:$C5))/4),"")</f>
        <v>0.84734769077409611</v>
      </c>
      <c r="E5" t="str" cm="1">
        <f t="array" ref="E5">IF(E$1&lt;$A5,EXP(-MMULT(TRANSPOSE(E$2:E$3)-$B5:$C5,E$2:E$3-TRANSPOSE($B5:$C5))/4),"")</f>
        <v/>
      </c>
      <c r="F5" t="str" cm="1">
        <f t="array" ref="F5">IF(F$1&lt;$A5,EXP(-MMULT(TRANSPOSE(F$2:F$3)-$B5:$C5,F$2:F$3-TRANSPOSE($B5:$C5))/4),"")</f>
        <v/>
      </c>
      <c r="G5" t="str" cm="1">
        <f t="array" ref="G5">IF(G$1&lt;$A5,EXP(-MMULT(TRANSPOSE(G$2:G$3)-$B5:$C5,G$2:G$3-TRANSPOSE($B5:$C5))/4),"")</f>
        <v/>
      </c>
      <c r="H5" t="str" cm="1">
        <f t="array" ref="H5">IF(H$1&lt;$A5,EXP(-MMULT(TRANSPOSE(H$2:H$3)-$B5:$C5,H$2:H$3-TRANSPOSE($B5:$C5))/4),"")</f>
        <v/>
      </c>
      <c r="I5" t="str" cm="1">
        <f t="array" ref="I5">IF(I$1&lt;$A5,EXP(-MMULT(TRANSPOSE(I$2:I$3)-$B5:$C5,I$2:I$3-TRANSPOSE($B5:$C5))/4),"")</f>
        <v/>
      </c>
      <c r="J5" t="str" cm="1">
        <f t="array" ref="J5">IF(J$1&lt;$A5,EXP(-MMULT(TRANSPOSE(J$2:J$3)-$B5:$C5,J$2:J$3-TRANSPOSE($B5:$C5))/4),"")</f>
        <v/>
      </c>
      <c r="K5" t="str" cm="1">
        <f t="array" ref="K5">IF(K$1&lt;$A5,EXP(-MMULT(TRANSPOSE(K$2:K$3)-$B5:$C5,K$2:K$3-TRANSPOSE($B5:$C5))/4),"")</f>
        <v/>
      </c>
      <c r="L5" t="str" cm="1">
        <f t="array" ref="L5">IF(L$1&lt;$A5,EXP(-MMULT(TRANSPOSE(L$2:L$3)-$B5:$C5,L$2:L$3-TRANSPOSE($B5:$C5))/4),"")</f>
        <v/>
      </c>
      <c r="M5" t="str" cm="1">
        <f t="array" ref="M5">IF(M$1&lt;$A5,EXP(-MMULT(TRANSPOSE(M$2:M$3)-$B5:$C5,M$2:M$3-TRANSPOSE($B5:$C5))/4),"")</f>
        <v/>
      </c>
      <c r="N5" t="str" cm="1">
        <f t="array" ref="N5">IF(N$1&lt;$A5,EXP(-MMULT(TRANSPOSE(N$2:N$3)-$B5:$C5,N$2:N$3-TRANSPOSE($B5:$C5))/4),"")</f>
        <v/>
      </c>
      <c r="O5" t="str" cm="1">
        <f t="array" ref="O5">IF(O$1&lt;$A5,EXP(-MMULT(TRANSPOSE(O$2:O$3)-$B5:$C5,O$2:O$3-TRANSPOSE($B5:$C5))/4),"")</f>
        <v/>
      </c>
      <c r="P5" t="str" cm="1">
        <f t="array" ref="P5">IF(P$1&lt;$A5,EXP(-MMULT(TRANSPOSE(P$2:P$3)-$B5:$C5,P$2:P$3-TRANSPOSE($B5:$C5))/4),"")</f>
        <v/>
      </c>
      <c r="Q5" t="str" cm="1">
        <f t="array" ref="Q5">IF(Q$1&lt;$A5,EXP(-MMULT(TRANSPOSE(Q$2:Q$3)-$B5:$C5,Q$2:Q$3-TRANSPOSE($B5:$C5))/4),"")</f>
        <v/>
      </c>
      <c r="R5" t="str" cm="1">
        <f t="array" ref="R5">IF(R$1&lt;$A5,EXP(-MMULT(TRANSPOSE(R$2:R$3)-$B5:$C5,R$2:R$3-TRANSPOSE($B5:$C5))/4),"")</f>
        <v/>
      </c>
      <c r="S5" t="str" cm="1">
        <f t="array" ref="S5">IF(S$1&lt;$A5,EXP(-MMULT(TRANSPOSE(S$2:S$3)-$B5:$C5,S$2:S$3-TRANSPOSE($B5:$C5))/4),"")</f>
        <v/>
      </c>
      <c r="T5" t="str" cm="1">
        <f t="array" ref="T5">IF(T$1&lt;$A5,EXP(-MMULT(TRANSPOSE(T$2:T$3)-$B5:$C5,T$2:T$3-TRANSPOSE($B5:$C5))/4),"")</f>
        <v/>
      </c>
      <c r="U5" t="str" cm="1">
        <f t="array" ref="U5">IF(U$1&lt;$A5,EXP(-MMULT(TRANSPOSE(U$2:U$3)-$B5:$C5,U$2:U$3-TRANSPOSE($B5:$C5))/4),"")</f>
        <v/>
      </c>
      <c r="V5" s="6" t="str" cm="1">
        <f t="array" ref="V5">IF(V$1&lt;$A5,EXP(-MMULT(TRANSPOSE(V$2:V$3)-$B5:$C5,V$2:V$3-TRANSPOSE($B5:$C5))/4),"")</f>
        <v/>
      </c>
    </row>
    <row r="6" spans="1:22" x14ac:dyDescent="0.35">
      <c r="A6">
        <f t="shared" ref="A6:A22" si="1">A5+1</f>
        <v>3</v>
      </c>
      <c r="B6">
        <v>-0.22374634537345645</v>
      </c>
      <c r="C6">
        <v>0.94564441023780288</v>
      </c>
      <c r="D6" s="5" cm="1">
        <f t="array" ref="D6">IF(D$1&lt;$A6,EXP(-MMULT(TRANSPOSE(D$2:D$3)-$B6:$C6,D$2:D$3-TRANSPOSE($B6:$C6))/4),"")</f>
        <v>0.74336643196346464</v>
      </c>
      <c r="E6" cm="1">
        <f t="array" ref="E6">IF(E$1&lt;$A6,EXP(-MMULT(TRANSPOSE(E$2:E$3)-$B6:$C6,E$2:E$3-TRANSPOSE($B6:$C6))/4),"")</f>
        <v>0.78556548855345076</v>
      </c>
      <c r="F6" t="str" cm="1">
        <f t="array" ref="F6">IF(F$1&lt;$A6,EXP(-MMULT(TRANSPOSE(F$2:F$3)-$B6:$C6,F$2:F$3-TRANSPOSE($B6:$C6))/4),"")</f>
        <v/>
      </c>
      <c r="G6" t="str" cm="1">
        <f t="array" ref="G6">IF(G$1&lt;$A6,EXP(-MMULT(TRANSPOSE(G$2:G$3)-$B6:$C6,G$2:G$3-TRANSPOSE($B6:$C6))/4),"")</f>
        <v/>
      </c>
      <c r="H6" t="str" cm="1">
        <f t="array" ref="H6">IF(H$1&lt;$A6,EXP(-MMULT(TRANSPOSE(H$2:H$3)-$B6:$C6,H$2:H$3-TRANSPOSE($B6:$C6))/4),"")</f>
        <v/>
      </c>
      <c r="I6" t="str" cm="1">
        <f t="array" ref="I6">IF(I$1&lt;$A6,EXP(-MMULT(TRANSPOSE(I$2:I$3)-$B6:$C6,I$2:I$3-TRANSPOSE($B6:$C6))/4),"")</f>
        <v/>
      </c>
      <c r="J6" t="str" cm="1">
        <f t="array" ref="J6">IF(J$1&lt;$A6,EXP(-MMULT(TRANSPOSE(J$2:J$3)-$B6:$C6,J$2:J$3-TRANSPOSE($B6:$C6))/4),"")</f>
        <v/>
      </c>
      <c r="K6" t="str" cm="1">
        <f t="array" ref="K6">IF(K$1&lt;$A6,EXP(-MMULT(TRANSPOSE(K$2:K$3)-$B6:$C6,K$2:K$3-TRANSPOSE($B6:$C6))/4),"")</f>
        <v/>
      </c>
      <c r="L6" t="str" cm="1">
        <f t="array" ref="L6">IF(L$1&lt;$A6,EXP(-MMULT(TRANSPOSE(L$2:L$3)-$B6:$C6,L$2:L$3-TRANSPOSE($B6:$C6))/4),"")</f>
        <v/>
      </c>
      <c r="M6" t="str" cm="1">
        <f t="array" ref="M6">IF(M$1&lt;$A6,EXP(-MMULT(TRANSPOSE(M$2:M$3)-$B6:$C6,M$2:M$3-TRANSPOSE($B6:$C6))/4),"")</f>
        <v/>
      </c>
      <c r="N6" t="str" cm="1">
        <f t="array" ref="N6">IF(N$1&lt;$A6,EXP(-MMULT(TRANSPOSE(N$2:N$3)-$B6:$C6,N$2:N$3-TRANSPOSE($B6:$C6))/4),"")</f>
        <v/>
      </c>
      <c r="O6" t="str" cm="1">
        <f t="array" ref="O6">IF(O$1&lt;$A6,EXP(-MMULT(TRANSPOSE(O$2:O$3)-$B6:$C6,O$2:O$3-TRANSPOSE($B6:$C6))/4),"")</f>
        <v/>
      </c>
      <c r="P6" t="str" cm="1">
        <f t="array" ref="P6">IF(P$1&lt;$A6,EXP(-MMULT(TRANSPOSE(P$2:P$3)-$B6:$C6,P$2:P$3-TRANSPOSE($B6:$C6))/4),"")</f>
        <v/>
      </c>
      <c r="Q6" t="str" cm="1">
        <f t="array" ref="Q6">IF(Q$1&lt;$A6,EXP(-MMULT(TRANSPOSE(Q$2:Q$3)-$B6:$C6,Q$2:Q$3-TRANSPOSE($B6:$C6))/4),"")</f>
        <v/>
      </c>
      <c r="R6" t="str" cm="1">
        <f t="array" ref="R6">IF(R$1&lt;$A6,EXP(-MMULT(TRANSPOSE(R$2:R$3)-$B6:$C6,R$2:R$3-TRANSPOSE($B6:$C6))/4),"")</f>
        <v/>
      </c>
      <c r="S6" t="str" cm="1">
        <f t="array" ref="S6">IF(S$1&lt;$A6,EXP(-MMULT(TRANSPOSE(S$2:S$3)-$B6:$C6,S$2:S$3-TRANSPOSE($B6:$C6))/4),"")</f>
        <v/>
      </c>
      <c r="T6" t="str" cm="1">
        <f t="array" ref="T6">IF(T$1&lt;$A6,EXP(-MMULT(TRANSPOSE(T$2:T$3)-$B6:$C6,T$2:T$3-TRANSPOSE($B6:$C6))/4),"")</f>
        <v/>
      </c>
      <c r="U6" t="str" cm="1">
        <f t="array" ref="U6">IF(U$1&lt;$A6,EXP(-MMULT(TRANSPOSE(U$2:U$3)-$B6:$C6,U$2:U$3-TRANSPOSE($B6:$C6))/4),"")</f>
        <v/>
      </c>
      <c r="V6" s="6" t="str" cm="1">
        <f t="array" ref="V6">IF(V$1&lt;$A6,EXP(-MMULT(TRANSPOSE(V$2:V$3)-$B6:$C6,V$2:V$3-TRANSPOSE($B6:$C6))/4),"")</f>
        <v/>
      </c>
    </row>
    <row r="7" spans="1:22" x14ac:dyDescent="0.35">
      <c r="A7">
        <f t="shared" si="1"/>
        <v>4</v>
      </c>
      <c r="B7">
        <v>0.15310167726514012</v>
      </c>
      <c r="C7">
        <v>-1.5436210852515773</v>
      </c>
      <c r="D7" s="5" cm="1">
        <f t="array" ref="D7">IF(D$1&lt;$A7,EXP(-MMULT(TRANSPOSE(D$2:D$3)-$B7:$C7,D$2:D$3-TRANSPOSE($B7:$C7))/4),"")</f>
        <v>0.19865115597905289</v>
      </c>
      <c r="E7" cm="1">
        <f t="array" ref="E7">IF(E$1&lt;$A7,EXP(-MMULT(TRANSPOSE(E$2:E$3)-$B7:$C7,E$2:E$3-TRANSPOSE($B7:$C7))/4),"")</f>
        <v>0.45476061531487516</v>
      </c>
      <c r="F7" cm="1">
        <f t="array" ref="F7">IF(F$1&lt;$A7,EXP(-MMULT(TRANSPOSE(F$2:F$3)-$B7:$C7,F$2:F$3-TRANSPOSE($B7:$C7))/4),"")</f>
        <v>0.20502685984341651</v>
      </c>
      <c r="G7" t="str" cm="1">
        <f t="array" ref="G7">IF(G$1&lt;$A7,EXP(-MMULT(TRANSPOSE(G$2:G$3)-$B7:$C7,G$2:G$3-TRANSPOSE($B7:$C7))/4),"")</f>
        <v/>
      </c>
      <c r="H7" t="str" cm="1">
        <f t="array" ref="H7">IF(H$1&lt;$A7,EXP(-MMULT(TRANSPOSE(H$2:H$3)-$B7:$C7,H$2:H$3-TRANSPOSE($B7:$C7))/4),"")</f>
        <v/>
      </c>
      <c r="I7" t="str" cm="1">
        <f t="array" ref="I7">IF(I$1&lt;$A7,EXP(-MMULT(TRANSPOSE(I$2:I$3)-$B7:$C7,I$2:I$3-TRANSPOSE($B7:$C7))/4),"")</f>
        <v/>
      </c>
      <c r="J7" t="str" cm="1">
        <f t="array" ref="J7">IF(J$1&lt;$A7,EXP(-MMULT(TRANSPOSE(J$2:J$3)-$B7:$C7,J$2:J$3-TRANSPOSE($B7:$C7))/4),"")</f>
        <v/>
      </c>
      <c r="K7" t="str" cm="1">
        <f t="array" ref="K7">IF(K$1&lt;$A7,EXP(-MMULT(TRANSPOSE(K$2:K$3)-$B7:$C7,K$2:K$3-TRANSPOSE($B7:$C7))/4),"")</f>
        <v/>
      </c>
      <c r="L7" t="str" cm="1">
        <f t="array" ref="L7">IF(L$1&lt;$A7,EXP(-MMULT(TRANSPOSE(L$2:L$3)-$B7:$C7,L$2:L$3-TRANSPOSE($B7:$C7))/4),"")</f>
        <v/>
      </c>
      <c r="M7" t="str" cm="1">
        <f t="array" ref="M7">IF(M$1&lt;$A7,EXP(-MMULT(TRANSPOSE(M$2:M$3)-$B7:$C7,M$2:M$3-TRANSPOSE($B7:$C7))/4),"")</f>
        <v/>
      </c>
      <c r="N7" t="str" cm="1">
        <f t="array" ref="N7">IF(N$1&lt;$A7,EXP(-MMULT(TRANSPOSE(N$2:N$3)-$B7:$C7,N$2:N$3-TRANSPOSE($B7:$C7))/4),"")</f>
        <v/>
      </c>
      <c r="O7" t="str" cm="1">
        <f t="array" ref="O7">IF(O$1&lt;$A7,EXP(-MMULT(TRANSPOSE(O$2:O$3)-$B7:$C7,O$2:O$3-TRANSPOSE($B7:$C7))/4),"")</f>
        <v/>
      </c>
      <c r="P7" t="str" cm="1">
        <f t="array" ref="P7">IF(P$1&lt;$A7,EXP(-MMULT(TRANSPOSE(P$2:P$3)-$B7:$C7,P$2:P$3-TRANSPOSE($B7:$C7))/4),"")</f>
        <v/>
      </c>
      <c r="Q7" t="str" cm="1">
        <f t="array" ref="Q7">IF(Q$1&lt;$A7,EXP(-MMULT(TRANSPOSE(Q$2:Q$3)-$B7:$C7,Q$2:Q$3-TRANSPOSE($B7:$C7))/4),"")</f>
        <v/>
      </c>
      <c r="R7" t="str" cm="1">
        <f t="array" ref="R7">IF(R$1&lt;$A7,EXP(-MMULT(TRANSPOSE(R$2:R$3)-$B7:$C7,R$2:R$3-TRANSPOSE($B7:$C7))/4),"")</f>
        <v/>
      </c>
      <c r="S7" t="str" cm="1">
        <f t="array" ref="S7">IF(S$1&lt;$A7,EXP(-MMULT(TRANSPOSE(S$2:S$3)-$B7:$C7,S$2:S$3-TRANSPOSE($B7:$C7))/4),"")</f>
        <v/>
      </c>
      <c r="T7" t="str" cm="1">
        <f t="array" ref="T7">IF(T$1&lt;$A7,EXP(-MMULT(TRANSPOSE(T$2:T$3)-$B7:$C7,T$2:T$3-TRANSPOSE($B7:$C7))/4),"")</f>
        <v/>
      </c>
      <c r="U7" t="str" cm="1">
        <f t="array" ref="U7">IF(U$1&lt;$A7,EXP(-MMULT(TRANSPOSE(U$2:U$3)-$B7:$C7,U$2:U$3-TRANSPOSE($B7:$C7))/4),"")</f>
        <v/>
      </c>
      <c r="V7" s="6" t="str" cm="1">
        <f t="array" ref="V7">IF(V$1&lt;$A7,EXP(-MMULT(TRANSPOSE(V$2:V$3)-$B7:$C7,V$2:V$3-TRANSPOSE($B7:$C7))/4),"")</f>
        <v/>
      </c>
    </row>
    <row r="8" spans="1:22" x14ac:dyDescent="0.35">
      <c r="A8">
        <f t="shared" si="1"/>
        <v>5</v>
      </c>
      <c r="B8">
        <v>-0.9699321012653519</v>
      </c>
      <c r="C8">
        <v>-0.6697109382233053</v>
      </c>
      <c r="D8" s="5" cm="1">
        <f t="array" ref="D8">IF(D$1&lt;$A8,EXP(-MMULT(TRANSPOSE(D$2:D$3)-$B8:$C8,D$2:D$3-TRANSPOSE($B8:$C8))/4),"")</f>
        <v>0.2333625484554411</v>
      </c>
      <c r="E8" cm="1">
        <f t="array" ref="E8">IF(E$1&lt;$A8,EXP(-MMULT(TRANSPOSE(E$2:E$3)-$B8:$C8,E$2:E$3-TRANSPOSE($B8:$C8))/4),"")</f>
        <v>0.50552595440741932</v>
      </c>
      <c r="F8" cm="1">
        <f t="array" ref="F8">IF(F$1&lt;$A8,EXP(-MMULT(TRANSPOSE(F$2:F$3)-$B8:$C8,F$2:F$3-TRANSPOSE($B8:$C8))/4),"")</f>
        <v>0.45314572294436961</v>
      </c>
      <c r="G8" cm="1">
        <f t="array" ref="G8">IF(G$1&lt;$A8,EXP(-MMULT(TRANSPOSE(G$2:G$3)-$B8:$C8,G$2:G$3-TRANSPOSE($B8:$C8))/4),"")</f>
        <v>0.60276314534992026</v>
      </c>
      <c r="H8" t="str" cm="1">
        <f t="array" ref="H8">IF(H$1&lt;$A8,EXP(-MMULT(TRANSPOSE(H$2:H$3)-$B8:$C8,H$2:H$3-TRANSPOSE($B8:$C8))/4),"")</f>
        <v/>
      </c>
      <c r="I8" t="str" cm="1">
        <f t="array" ref="I8">IF(I$1&lt;$A8,EXP(-MMULT(TRANSPOSE(I$2:I$3)-$B8:$C8,I$2:I$3-TRANSPOSE($B8:$C8))/4),"")</f>
        <v/>
      </c>
      <c r="J8" t="str" cm="1">
        <f t="array" ref="J8">IF(J$1&lt;$A8,EXP(-MMULT(TRANSPOSE(J$2:J$3)-$B8:$C8,J$2:J$3-TRANSPOSE($B8:$C8))/4),"")</f>
        <v/>
      </c>
      <c r="K8" t="str" cm="1">
        <f t="array" ref="K8">IF(K$1&lt;$A8,EXP(-MMULT(TRANSPOSE(K$2:K$3)-$B8:$C8,K$2:K$3-TRANSPOSE($B8:$C8))/4),"")</f>
        <v/>
      </c>
      <c r="L8" t="str" cm="1">
        <f t="array" ref="L8">IF(L$1&lt;$A8,EXP(-MMULT(TRANSPOSE(L$2:L$3)-$B8:$C8,L$2:L$3-TRANSPOSE($B8:$C8))/4),"")</f>
        <v/>
      </c>
      <c r="M8" t="str" cm="1">
        <f t="array" ref="M8">IF(M$1&lt;$A8,EXP(-MMULT(TRANSPOSE(M$2:M$3)-$B8:$C8,M$2:M$3-TRANSPOSE($B8:$C8))/4),"")</f>
        <v/>
      </c>
      <c r="N8" t="str" cm="1">
        <f t="array" ref="N8">IF(N$1&lt;$A8,EXP(-MMULT(TRANSPOSE(N$2:N$3)-$B8:$C8,N$2:N$3-TRANSPOSE($B8:$C8))/4),"")</f>
        <v/>
      </c>
      <c r="O8" t="str" cm="1">
        <f t="array" ref="O8">IF(O$1&lt;$A8,EXP(-MMULT(TRANSPOSE(O$2:O$3)-$B8:$C8,O$2:O$3-TRANSPOSE($B8:$C8))/4),"")</f>
        <v/>
      </c>
      <c r="P8" t="str" cm="1">
        <f t="array" ref="P8">IF(P$1&lt;$A8,EXP(-MMULT(TRANSPOSE(P$2:P$3)-$B8:$C8,P$2:P$3-TRANSPOSE($B8:$C8))/4),"")</f>
        <v/>
      </c>
      <c r="Q8" t="str" cm="1">
        <f t="array" ref="Q8">IF(Q$1&lt;$A8,EXP(-MMULT(TRANSPOSE(Q$2:Q$3)-$B8:$C8,Q$2:Q$3-TRANSPOSE($B8:$C8))/4),"")</f>
        <v/>
      </c>
      <c r="R8" t="str" cm="1">
        <f t="array" ref="R8">IF(R$1&lt;$A8,EXP(-MMULT(TRANSPOSE(R$2:R$3)-$B8:$C8,R$2:R$3-TRANSPOSE($B8:$C8))/4),"")</f>
        <v/>
      </c>
      <c r="S8" t="str" cm="1">
        <f t="array" ref="S8">IF(S$1&lt;$A8,EXP(-MMULT(TRANSPOSE(S$2:S$3)-$B8:$C8,S$2:S$3-TRANSPOSE($B8:$C8))/4),"")</f>
        <v/>
      </c>
      <c r="T8" t="str" cm="1">
        <f t="array" ref="T8">IF(T$1&lt;$A8,EXP(-MMULT(TRANSPOSE(T$2:T$3)-$B8:$C8,T$2:T$3-TRANSPOSE($B8:$C8))/4),"")</f>
        <v/>
      </c>
      <c r="U8" t="str" cm="1">
        <f t="array" ref="U8">IF(U$1&lt;$A8,EXP(-MMULT(TRANSPOSE(U$2:U$3)-$B8:$C8,U$2:U$3-TRANSPOSE($B8:$C8))/4),"")</f>
        <v/>
      </c>
      <c r="V8" s="6" t="str" cm="1">
        <f t="array" ref="V8">IF(V$1&lt;$A8,EXP(-MMULT(TRANSPOSE(V$2:V$3)-$B8:$C8,V$2:V$3-TRANSPOSE($B8:$C8))/4),"")</f>
        <v/>
      </c>
    </row>
    <row r="9" spans="1:22" x14ac:dyDescent="0.35">
      <c r="A9">
        <f t="shared" si="1"/>
        <v>6</v>
      </c>
      <c r="B9">
        <v>-1.4223551922082238</v>
      </c>
      <c r="C9">
        <v>-6.0972320350629383E-2</v>
      </c>
      <c r="D9" s="5" cm="1">
        <f t="array" ref="D9">IF(D$1&lt;$A9,EXP(-MMULT(TRANSPOSE(D$2:D$3)-$B9:$C9,D$2:D$3-TRANSPOSE($B9:$C9))/4),"")</f>
        <v>0.21504546677803096</v>
      </c>
      <c r="E9" cm="1">
        <f t="array" ref="E9">IF(E$1&lt;$A9,EXP(-MMULT(TRANSPOSE(E$2:E$3)-$B9:$C9,E$2:E$3-TRANSPOSE($B9:$C9))/4),"")</f>
        <v>0.41714178094322973</v>
      </c>
      <c r="F9" cm="1">
        <f t="array" ref="F9">IF(F$1&lt;$A9,EXP(-MMULT(TRANSPOSE(F$2:F$3)-$B9:$C9,F$2:F$3-TRANSPOSE($B9:$C9))/4),"")</f>
        <v>0.54200226287624775</v>
      </c>
      <c r="G9" cm="1">
        <f t="array" ref="G9">IF(G$1&lt;$A9,EXP(-MMULT(TRANSPOSE(G$2:G$3)-$B9:$C9,G$2:G$3-TRANSPOSE($B9:$C9))/4),"")</f>
        <v>0.31034275627166313</v>
      </c>
      <c r="H9" cm="1">
        <f t="array" ref="H9">IF(H$1&lt;$A9,EXP(-MMULT(TRANSPOSE(H$2:H$3)-$B9:$C9,H$2:H$3-TRANSPOSE($B9:$C9))/4),"")</f>
        <v>0.86605025621130727</v>
      </c>
      <c r="I9" t="str" cm="1">
        <f t="array" ref="I9">IF(I$1&lt;$A9,EXP(-MMULT(TRANSPOSE(I$2:I$3)-$B9:$C9,I$2:I$3-TRANSPOSE($B9:$C9))/4),"")</f>
        <v/>
      </c>
      <c r="J9" t="str" cm="1">
        <f t="array" ref="J9">IF(J$1&lt;$A9,EXP(-MMULT(TRANSPOSE(J$2:J$3)-$B9:$C9,J$2:J$3-TRANSPOSE($B9:$C9))/4),"")</f>
        <v/>
      </c>
      <c r="K9" t="str" cm="1">
        <f t="array" ref="K9">IF(K$1&lt;$A9,EXP(-MMULT(TRANSPOSE(K$2:K$3)-$B9:$C9,K$2:K$3-TRANSPOSE($B9:$C9))/4),"")</f>
        <v/>
      </c>
      <c r="L9" t="str" cm="1">
        <f t="array" ref="L9">IF(L$1&lt;$A9,EXP(-MMULT(TRANSPOSE(L$2:L$3)-$B9:$C9,L$2:L$3-TRANSPOSE($B9:$C9))/4),"")</f>
        <v/>
      </c>
      <c r="M9" t="str" cm="1">
        <f t="array" ref="M9">IF(M$1&lt;$A9,EXP(-MMULT(TRANSPOSE(M$2:M$3)-$B9:$C9,M$2:M$3-TRANSPOSE($B9:$C9))/4),"")</f>
        <v/>
      </c>
      <c r="N9" t="str" cm="1">
        <f t="array" ref="N9">IF(N$1&lt;$A9,EXP(-MMULT(TRANSPOSE(N$2:N$3)-$B9:$C9,N$2:N$3-TRANSPOSE($B9:$C9))/4),"")</f>
        <v/>
      </c>
      <c r="O9" t="str" cm="1">
        <f t="array" ref="O9">IF(O$1&lt;$A9,EXP(-MMULT(TRANSPOSE(O$2:O$3)-$B9:$C9,O$2:O$3-TRANSPOSE($B9:$C9))/4),"")</f>
        <v/>
      </c>
      <c r="P9" t="str" cm="1">
        <f t="array" ref="P9">IF(P$1&lt;$A9,EXP(-MMULT(TRANSPOSE(P$2:P$3)-$B9:$C9,P$2:P$3-TRANSPOSE($B9:$C9))/4),"")</f>
        <v/>
      </c>
      <c r="Q9" t="str" cm="1">
        <f t="array" ref="Q9">IF(Q$1&lt;$A9,EXP(-MMULT(TRANSPOSE(Q$2:Q$3)-$B9:$C9,Q$2:Q$3-TRANSPOSE($B9:$C9))/4),"")</f>
        <v/>
      </c>
      <c r="R9" t="str" cm="1">
        <f t="array" ref="R9">IF(R$1&lt;$A9,EXP(-MMULT(TRANSPOSE(R$2:R$3)-$B9:$C9,R$2:R$3-TRANSPOSE($B9:$C9))/4),"")</f>
        <v/>
      </c>
      <c r="S9" t="str" cm="1">
        <f t="array" ref="S9">IF(S$1&lt;$A9,EXP(-MMULT(TRANSPOSE(S$2:S$3)-$B9:$C9,S$2:S$3-TRANSPOSE($B9:$C9))/4),"")</f>
        <v/>
      </c>
      <c r="T9" t="str" cm="1">
        <f t="array" ref="T9">IF(T$1&lt;$A9,EXP(-MMULT(TRANSPOSE(T$2:T$3)-$B9:$C9,T$2:T$3-TRANSPOSE($B9:$C9))/4),"")</f>
        <v/>
      </c>
      <c r="U9" t="str" cm="1">
        <f t="array" ref="U9">IF(U$1&lt;$A9,EXP(-MMULT(TRANSPOSE(U$2:U$3)-$B9:$C9,U$2:U$3-TRANSPOSE($B9:$C9))/4),"")</f>
        <v/>
      </c>
      <c r="V9" s="6" t="str" cm="1">
        <f t="array" ref="V9">IF(V$1&lt;$A9,EXP(-MMULT(TRANSPOSE(V$2:V$3)-$B9:$C9,V$2:V$3-TRANSPOSE($B9:$C9))/4),"")</f>
        <v/>
      </c>
    </row>
    <row r="10" spans="1:22" x14ac:dyDescent="0.35">
      <c r="A10">
        <f t="shared" si="1"/>
        <v>7</v>
      </c>
      <c r="B10">
        <v>-0.67901530573902125</v>
      </c>
      <c r="C10">
        <v>-0.21162148660053248</v>
      </c>
      <c r="D10" s="5" cm="1">
        <f t="array" ref="D10">IF(D$1&lt;$A10,EXP(-MMULT(TRANSPOSE(D$2:D$3)-$B10:$C10,D$2:D$3-TRANSPOSE($B10:$C10))/4),"")</f>
        <v>0.40534578196351984</v>
      </c>
      <c r="E10" cm="1">
        <f t="array" ref="E10">IF(E$1&lt;$A10,EXP(-MMULT(TRANSPOSE(E$2:E$3)-$B10:$C10,E$2:E$3-TRANSPOSE($B10:$C10))/4),"")</f>
        <v>0.70407699968613524</v>
      </c>
      <c r="F10" cm="1">
        <f t="array" ref="F10">IF(F$1&lt;$A10,EXP(-MMULT(TRANSPOSE(F$2:F$3)-$B10:$C10,F$2:F$3-TRANSPOSE($B10:$C10))/4),"")</f>
        <v>0.6793399964733392</v>
      </c>
      <c r="G10" cm="1">
        <f t="array" ref="G10">IF(G$1&lt;$A10,EXP(-MMULT(TRANSPOSE(G$2:G$3)-$B10:$C10,G$2:G$3-TRANSPOSE($B10:$C10))/4),"")</f>
        <v>0.53974395944035025</v>
      </c>
      <c r="H10" cm="1">
        <f t="array" ref="H10">IF(H$1&lt;$A10,EXP(-MMULT(TRANSPOSE(H$2:H$3)-$B10:$C10,H$2:H$3-TRANSPOSE($B10:$C10))/4),"")</f>
        <v>0.92902499811586603</v>
      </c>
      <c r="I10" cm="1">
        <f t="array" ref="I10">IF(I$1&lt;$A10,EXP(-MMULT(TRANSPOSE(I$2:I$3)-$B10:$C10,I$2:I$3-TRANSPOSE($B10:$C10))/4),"")</f>
        <v>0.86605025621130727</v>
      </c>
      <c r="J10" t="str" cm="1">
        <f t="array" ref="J10">IF(J$1&lt;$A10,EXP(-MMULT(TRANSPOSE(J$2:J$3)-$B10:$C10,J$2:J$3-TRANSPOSE($B10:$C10))/4),"")</f>
        <v/>
      </c>
      <c r="K10" t="str" cm="1">
        <f t="array" ref="K10">IF(K$1&lt;$A10,EXP(-MMULT(TRANSPOSE(K$2:K$3)-$B10:$C10,K$2:K$3-TRANSPOSE($B10:$C10))/4),"")</f>
        <v/>
      </c>
      <c r="L10" t="str" cm="1">
        <f t="array" ref="L10">IF(L$1&lt;$A10,EXP(-MMULT(TRANSPOSE(L$2:L$3)-$B10:$C10,L$2:L$3-TRANSPOSE($B10:$C10))/4),"")</f>
        <v/>
      </c>
      <c r="M10" t="str" cm="1">
        <f t="array" ref="M10">IF(M$1&lt;$A10,EXP(-MMULT(TRANSPOSE(M$2:M$3)-$B10:$C10,M$2:M$3-TRANSPOSE($B10:$C10))/4),"")</f>
        <v/>
      </c>
      <c r="N10" t="str" cm="1">
        <f t="array" ref="N10">IF(N$1&lt;$A10,EXP(-MMULT(TRANSPOSE(N$2:N$3)-$B10:$C10,N$2:N$3-TRANSPOSE($B10:$C10))/4),"")</f>
        <v/>
      </c>
      <c r="O10" t="str" cm="1">
        <f t="array" ref="O10">IF(O$1&lt;$A10,EXP(-MMULT(TRANSPOSE(O$2:O$3)-$B10:$C10,O$2:O$3-TRANSPOSE($B10:$C10))/4),"")</f>
        <v/>
      </c>
      <c r="P10" t="str" cm="1">
        <f t="array" ref="P10">IF(P$1&lt;$A10,EXP(-MMULT(TRANSPOSE(P$2:P$3)-$B10:$C10,P$2:P$3-TRANSPOSE($B10:$C10))/4),"")</f>
        <v/>
      </c>
      <c r="Q10" t="str" cm="1">
        <f t="array" ref="Q10">IF(Q$1&lt;$A10,EXP(-MMULT(TRANSPOSE(Q$2:Q$3)-$B10:$C10,Q$2:Q$3-TRANSPOSE($B10:$C10))/4),"")</f>
        <v/>
      </c>
      <c r="R10" t="str" cm="1">
        <f t="array" ref="R10">IF(R$1&lt;$A10,EXP(-MMULT(TRANSPOSE(R$2:R$3)-$B10:$C10,R$2:R$3-TRANSPOSE($B10:$C10))/4),"")</f>
        <v/>
      </c>
      <c r="S10" t="str" cm="1">
        <f t="array" ref="S10">IF(S$1&lt;$A10,EXP(-MMULT(TRANSPOSE(S$2:S$3)-$B10:$C10,S$2:S$3-TRANSPOSE($B10:$C10))/4),"")</f>
        <v/>
      </c>
      <c r="T10" t="str" cm="1">
        <f t="array" ref="T10">IF(T$1&lt;$A10,EXP(-MMULT(TRANSPOSE(T$2:T$3)-$B10:$C10,T$2:T$3-TRANSPOSE($B10:$C10))/4),"")</f>
        <v/>
      </c>
      <c r="U10" t="str" cm="1">
        <f t="array" ref="U10">IF(U$1&lt;$A10,EXP(-MMULT(TRANSPOSE(U$2:U$3)-$B10:$C10,U$2:U$3-TRANSPOSE($B10:$C10))/4),"")</f>
        <v/>
      </c>
      <c r="V10" s="6" t="str" cm="1">
        <f t="array" ref="V10">IF(V$1&lt;$A10,EXP(-MMULT(TRANSPOSE(V$2:V$3)-$B10:$C10,V$2:V$3-TRANSPOSE($B10:$C10))/4),"")</f>
        <v/>
      </c>
    </row>
    <row r="11" spans="1:22" x14ac:dyDescent="0.35">
      <c r="A11">
        <f t="shared" si="1"/>
        <v>8</v>
      </c>
      <c r="B11">
        <v>-0.73285073754453522</v>
      </c>
      <c r="C11">
        <v>0.14398786989795043</v>
      </c>
      <c r="D11" s="5" cm="1">
        <f t="array" ref="D11">IF(D$1&lt;$A11,EXP(-MMULT(TRANSPOSE(D$2:D$3)-$B11:$C11,D$2:D$3-TRANSPOSE($B11:$C11))/4),"")</f>
        <v>0.45854584130925974</v>
      </c>
      <c r="E11" cm="1">
        <f t="array" ref="E11">IF(E$1&lt;$A11,EXP(-MMULT(TRANSPOSE(E$2:E$3)-$B11:$C11,E$2:E$3-TRANSPOSE($B11:$C11))/4),"")</f>
        <v>0.71321153479532695</v>
      </c>
      <c r="F11" cm="1">
        <f t="array" ref="F11">IF(F$1&lt;$A11,EXP(-MMULT(TRANSPOSE(F$2:F$3)-$B11:$C11,F$2:F$3-TRANSPOSE($B11:$C11))/4),"")</f>
        <v>0.79814888783642646</v>
      </c>
      <c r="G11" cm="1">
        <f t="array" ref="G11">IF(G$1&lt;$A11,EXP(-MMULT(TRANSPOSE(G$2:G$3)-$B11:$C11,G$2:G$3-TRANSPOSE($B11:$C11))/4),"")</f>
        <v>0.40323574345909263</v>
      </c>
      <c r="H11" cm="1">
        <f t="array" ref="H11">IF(H$1&lt;$A11,EXP(-MMULT(TRANSPOSE(H$2:H$3)-$B11:$C11,H$2:H$3-TRANSPOSE($B11:$C11))/4),"")</f>
        <v>0.83562249336733962</v>
      </c>
      <c r="I11" cm="1">
        <f t="array" ref="I11">IF(I$1&lt;$A11,EXP(-MMULT(TRANSPOSE(I$2:I$3)-$B11:$C11,I$2:I$3-TRANSPOSE($B11:$C11))/4),"")</f>
        <v>0.87866087089579703</v>
      </c>
      <c r="J11" cm="1">
        <f t="array" ref="J11">IF(J$1&lt;$A11,EXP(-MMULT(TRANSPOSE(J$2:J$3)-$B11:$C11,J$2:J$3-TRANSPOSE($B11:$C11))/4),"")</f>
        <v>0.96817824908894357</v>
      </c>
      <c r="K11" t="str" cm="1">
        <f t="array" ref="K11">IF(K$1&lt;$A11,EXP(-MMULT(TRANSPOSE(K$2:K$3)-$B11:$C11,K$2:K$3-TRANSPOSE($B11:$C11))/4),"")</f>
        <v/>
      </c>
      <c r="L11" t="str" cm="1">
        <f t="array" ref="L11">IF(L$1&lt;$A11,EXP(-MMULT(TRANSPOSE(L$2:L$3)-$B11:$C11,L$2:L$3-TRANSPOSE($B11:$C11))/4),"")</f>
        <v/>
      </c>
      <c r="M11" t="str" cm="1">
        <f t="array" ref="M11">IF(M$1&lt;$A11,EXP(-MMULT(TRANSPOSE(M$2:M$3)-$B11:$C11,M$2:M$3-TRANSPOSE($B11:$C11))/4),"")</f>
        <v/>
      </c>
      <c r="N11" t="str" cm="1">
        <f t="array" ref="N11">IF(N$1&lt;$A11,EXP(-MMULT(TRANSPOSE(N$2:N$3)-$B11:$C11,N$2:N$3-TRANSPOSE($B11:$C11))/4),"")</f>
        <v/>
      </c>
      <c r="O11" t="str" cm="1">
        <f t="array" ref="O11">IF(O$1&lt;$A11,EXP(-MMULT(TRANSPOSE(O$2:O$3)-$B11:$C11,O$2:O$3-TRANSPOSE($B11:$C11))/4),"")</f>
        <v/>
      </c>
      <c r="P11" t="str" cm="1">
        <f t="array" ref="P11">IF(P$1&lt;$A11,EXP(-MMULT(TRANSPOSE(P$2:P$3)-$B11:$C11,P$2:P$3-TRANSPOSE($B11:$C11))/4),"")</f>
        <v/>
      </c>
      <c r="Q11" t="str" cm="1">
        <f t="array" ref="Q11">IF(Q$1&lt;$A11,EXP(-MMULT(TRANSPOSE(Q$2:Q$3)-$B11:$C11,Q$2:Q$3-TRANSPOSE($B11:$C11))/4),"")</f>
        <v/>
      </c>
      <c r="R11" t="str" cm="1">
        <f t="array" ref="R11">IF(R$1&lt;$A11,EXP(-MMULT(TRANSPOSE(R$2:R$3)-$B11:$C11,R$2:R$3-TRANSPOSE($B11:$C11))/4),"")</f>
        <v/>
      </c>
      <c r="S11" t="str" cm="1">
        <f t="array" ref="S11">IF(S$1&lt;$A11,EXP(-MMULT(TRANSPOSE(S$2:S$3)-$B11:$C11,S$2:S$3-TRANSPOSE($B11:$C11))/4),"")</f>
        <v/>
      </c>
      <c r="T11" t="str" cm="1">
        <f t="array" ref="T11">IF(T$1&lt;$A11,EXP(-MMULT(TRANSPOSE(T$2:T$3)-$B11:$C11,T$2:T$3-TRANSPOSE($B11:$C11))/4),"")</f>
        <v/>
      </c>
      <c r="U11" t="str" cm="1">
        <f t="array" ref="U11">IF(U$1&lt;$A11,EXP(-MMULT(TRANSPOSE(U$2:U$3)-$B11:$C11,U$2:U$3-TRANSPOSE($B11:$C11))/4),"")</f>
        <v/>
      </c>
      <c r="V11" s="6" t="str" cm="1">
        <f t="array" ref="V11">IF(V$1&lt;$A11,EXP(-MMULT(TRANSPOSE(V$2:V$3)-$B11:$C11,V$2:V$3-TRANSPOSE($B11:$C11))/4),"")</f>
        <v/>
      </c>
    </row>
    <row r="12" spans="1:22" x14ac:dyDescent="0.35">
      <c r="A12">
        <f t="shared" si="1"/>
        <v>9</v>
      </c>
      <c r="B12">
        <v>-0.87830913530770049</v>
      </c>
      <c r="C12">
        <v>-8.5056855913436036E-2</v>
      </c>
      <c r="D12" s="5" cm="1">
        <f t="array" ref="D12">IF(D$1&lt;$A12,EXP(-MMULT(TRANSPOSE(D$2:D$3)-$B12:$C12,D$2:D$3-TRANSPOSE($B12:$C12))/4),"")</f>
        <v>0.36767572661921871</v>
      </c>
      <c r="E12" cm="1">
        <f t="array" ref="E12">IF(E$1&lt;$A12,EXP(-MMULT(TRANSPOSE(E$2:E$3)-$B12:$C12,E$2:E$3-TRANSPOSE($B12:$C12))/4),"")</f>
        <v>0.63864491496984954</v>
      </c>
      <c r="F12" cm="1">
        <f t="array" ref="F12">IF(F$1&lt;$A12,EXP(-MMULT(TRANSPOSE(F$2:F$3)-$B12:$C12,F$2:F$3-TRANSPOSE($B12:$C12))/4),"")</f>
        <v>0.68887228602774864</v>
      </c>
      <c r="G12" cm="1">
        <f t="array" ref="G12">IF(G$1&lt;$A12,EXP(-MMULT(TRANSPOSE(G$2:G$3)-$B12:$C12,G$2:G$3-TRANSPOSE($B12:$C12))/4),"")</f>
        <v>0.45031656361089389</v>
      </c>
      <c r="H12" cm="1">
        <f t="array" ref="H12">IF(H$1&lt;$A12,EXP(-MMULT(TRANSPOSE(H$2:H$3)-$B12:$C12,H$2:H$3-TRANSPOSE($B12:$C12))/4),"")</f>
        <v>0.91616958868084564</v>
      </c>
      <c r="I12" cm="1">
        <f t="array" ref="I12">IF(I$1&lt;$A12,EXP(-MMULT(TRANSPOSE(I$2:I$3)-$B12:$C12,I$2:I$3-TRANSPOSE($B12:$C12))/4),"")</f>
        <v>0.92854025503263748</v>
      </c>
      <c r="J12" cm="1">
        <f t="array" ref="J12">IF(J$1&lt;$A12,EXP(-MMULT(TRANSPOSE(J$2:J$3)-$B12:$C12,J$2:J$3-TRANSPOSE($B12:$C12))/4),"")</f>
        <v>0.98616247198827567</v>
      </c>
      <c r="K12" cm="1">
        <f t="array" ref="K12">IF(K$1&lt;$A12,EXP(-MMULT(TRANSPOSE(K$2:K$3)-$B12:$C12,K$2:K$3-TRANSPOSE($B12:$C12))/4),"")</f>
        <v>0.98176342802512784</v>
      </c>
      <c r="L12" t="str" cm="1">
        <f t="array" ref="L12">IF(L$1&lt;$A12,EXP(-MMULT(TRANSPOSE(L$2:L$3)-$B12:$C12,L$2:L$3-TRANSPOSE($B12:$C12))/4),"")</f>
        <v/>
      </c>
      <c r="M12" t="str" cm="1">
        <f t="array" ref="M12">IF(M$1&lt;$A12,EXP(-MMULT(TRANSPOSE(M$2:M$3)-$B12:$C12,M$2:M$3-TRANSPOSE($B12:$C12))/4),"")</f>
        <v/>
      </c>
      <c r="N12" t="str" cm="1">
        <f t="array" ref="N12">IF(N$1&lt;$A12,EXP(-MMULT(TRANSPOSE(N$2:N$3)-$B12:$C12,N$2:N$3-TRANSPOSE($B12:$C12))/4),"")</f>
        <v/>
      </c>
      <c r="O12" t="str" cm="1">
        <f t="array" ref="O12">IF(O$1&lt;$A12,EXP(-MMULT(TRANSPOSE(O$2:O$3)-$B12:$C12,O$2:O$3-TRANSPOSE($B12:$C12))/4),"")</f>
        <v/>
      </c>
      <c r="P12" t="str" cm="1">
        <f t="array" ref="P12">IF(P$1&lt;$A12,EXP(-MMULT(TRANSPOSE(P$2:P$3)-$B12:$C12,P$2:P$3-TRANSPOSE($B12:$C12))/4),"")</f>
        <v/>
      </c>
      <c r="Q12" t="str" cm="1">
        <f t="array" ref="Q12">IF(Q$1&lt;$A12,EXP(-MMULT(TRANSPOSE(Q$2:Q$3)-$B12:$C12,Q$2:Q$3-TRANSPOSE($B12:$C12))/4),"")</f>
        <v/>
      </c>
      <c r="R12" t="str" cm="1">
        <f t="array" ref="R12">IF(R$1&lt;$A12,EXP(-MMULT(TRANSPOSE(R$2:R$3)-$B12:$C12,R$2:R$3-TRANSPOSE($B12:$C12))/4),"")</f>
        <v/>
      </c>
      <c r="S12" t="str" cm="1">
        <f t="array" ref="S12">IF(S$1&lt;$A12,EXP(-MMULT(TRANSPOSE(S$2:S$3)-$B12:$C12,S$2:S$3-TRANSPOSE($B12:$C12))/4),"")</f>
        <v/>
      </c>
      <c r="T12" t="str" cm="1">
        <f t="array" ref="T12">IF(T$1&lt;$A12,EXP(-MMULT(TRANSPOSE(T$2:T$3)-$B12:$C12,T$2:T$3-TRANSPOSE($B12:$C12))/4),"")</f>
        <v/>
      </c>
      <c r="U12" t="str" cm="1">
        <f t="array" ref="U12">IF(U$1&lt;$A12,EXP(-MMULT(TRANSPOSE(U$2:U$3)-$B12:$C12,U$2:U$3-TRANSPOSE($B12:$C12))/4),"")</f>
        <v/>
      </c>
      <c r="V12" s="6" t="str" cm="1">
        <f t="array" ref="V12">IF(V$1&lt;$A12,EXP(-MMULT(TRANSPOSE(V$2:V$3)-$B12:$C12,V$2:V$3-TRANSPOSE($B12:$C12))/4),"")</f>
        <v/>
      </c>
    </row>
    <row r="13" spans="1:22" x14ac:dyDescent="0.35">
      <c r="A13">
        <f t="shared" si="1"/>
        <v>10</v>
      </c>
      <c r="B13">
        <v>-0.64407364100957643</v>
      </c>
      <c r="C13">
        <v>-1.0373625625031913</v>
      </c>
      <c r="D13" s="5" cm="1">
        <f t="array" ref="D13">IF(D$1&lt;$A13,EXP(-MMULT(TRANSPOSE(D$2:D$3)-$B13:$C13,D$2:D$3-TRANSPOSE($B13:$C13))/4),"")</f>
        <v>0.2220768679368274</v>
      </c>
      <c r="E13" cm="1">
        <f t="array" ref="E13">IF(E$1&lt;$A13,EXP(-MMULT(TRANSPOSE(E$2:E$3)-$B13:$C13,E$2:E$3-TRANSPOSE($B13:$C13))/4),"")</f>
        <v>0.50838774439752654</v>
      </c>
      <c r="F13" cm="1">
        <f t="array" ref="F13">IF(F$1&lt;$A13,EXP(-MMULT(TRANSPOSE(F$2:F$3)-$B13:$C13,F$2:F$3-TRANSPOSE($B13:$C13))/4),"")</f>
        <v>0.35799082466077808</v>
      </c>
      <c r="G13" cm="1">
        <f t="array" ref="G13">IF(G$1&lt;$A13,EXP(-MMULT(TRANSPOSE(G$2:G$3)-$B13:$C13,G$2:G$3-TRANSPOSE($B13:$C13))/4),"")</f>
        <v>0.80015762059263085</v>
      </c>
      <c r="H13" cm="1">
        <f t="array" ref="H13">IF(H$1&lt;$A13,EXP(-MMULT(TRANSPOSE(H$2:H$3)-$B13:$C13,H$2:H$3-TRANSPOSE($B13:$C13))/4),"")</f>
        <v>0.94144639971447552</v>
      </c>
      <c r="I13" cm="1">
        <f t="array" ref="I13">IF(I$1&lt;$A13,EXP(-MMULT(TRANSPOSE(I$2:I$3)-$B13:$C13,I$2:I$3-TRANSPOSE($B13:$C13))/4),"")</f>
        <v>0.67721598837041763</v>
      </c>
      <c r="J13" cm="1">
        <f t="array" ref="J13">IF(J$1&lt;$A13,EXP(-MMULT(TRANSPOSE(J$2:J$3)-$B13:$C13,J$2:J$3-TRANSPOSE($B13:$C13))/4),"")</f>
        <v>0.84301771152210159</v>
      </c>
      <c r="K13" cm="1">
        <f t="array" ref="K13">IF(K$1&lt;$A13,EXP(-MMULT(TRANSPOSE(K$2:K$3)-$B13:$C13,K$2:K$3-TRANSPOSE($B13:$C13))/4),"")</f>
        <v>0.70407699968613546</v>
      </c>
      <c r="L13" cm="1">
        <f t="array" ref="L13">IF(L$1&lt;$A13,EXP(-MMULT(TRANSPOSE(L$2:L$3)-$B13:$C13,L$2:L$3-TRANSPOSE($B13:$C13))/4),"")</f>
        <v>0.78628330984823447</v>
      </c>
      <c r="M13" t="str" cm="1">
        <f t="array" ref="M13">IF(M$1&lt;$A13,EXP(-MMULT(TRANSPOSE(M$2:M$3)-$B13:$C13,M$2:M$3-TRANSPOSE($B13:$C13))/4),"")</f>
        <v/>
      </c>
      <c r="N13" t="str" cm="1">
        <f t="array" ref="N13">IF(N$1&lt;$A13,EXP(-MMULT(TRANSPOSE(N$2:N$3)-$B13:$C13,N$2:N$3-TRANSPOSE($B13:$C13))/4),"")</f>
        <v/>
      </c>
      <c r="O13" t="str" cm="1">
        <f t="array" ref="O13">IF(O$1&lt;$A13,EXP(-MMULT(TRANSPOSE(O$2:O$3)-$B13:$C13,O$2:O$3-TRANSPOSE($B13:$C13))/4),"")</f>
        <v/>
      </c>
      <c r="P13" t="str" cm="1">
        <f t="array" ref="P13">IF(P$1&lt;$A13,EXP(-MMULT(TRANSPOSE(P$2:P$3)-$B13:$C13,P$2:P$3-TRANSPOSE($B13:$C13))/4),"")</f>
        <v/>
      </c>
      <c r="Q13" t="str" cm="1">
        <f t="array" ref="Q13">IF(Q$1&lt;$A13,EXP(-MMULT(TRANSPOSE(Q$2:Q$3)-$B13:$C13,Q$2:Q$3-TRANSPOSE($B13:$C13))/4),"")</f>
        <v/>
      </c>
      <c r="R13" t="str" cm="1">
        <f t="array" ref="R13">IF(R$1&lt;$A13,EXP(-MMULT(TRANSPOSE(R$2:R$3)-$B13:$C13,R$2:R$3-TRANSPOSE($B13:$C13))/4),"")</f>
        <v/>
      </c>
      <c r="S13" t="str" cm="1">
        <f t="array" ref="S13">IF(S$1&lt;$A13,EXP(-MMULT(TRANSPOSE(S$2:S$3)-$B13:$C13,S$2:S$3-TRANSPOSE($B13:$C13))/4),"")</f>
        <v/>
      </c>
      <c r="T13" t="str" cm="1">
        <f t="array" ref="T13">IF(T$1&lt;$A13,EXP(-MMULT(TRANSPOSE(T$2:T$3)-$B13:$C13,T$2:T$3-TRANSPOSE($B13:$C13))/4),"")</f>
        <v/>
      </c>
      <c r="U13" t="str" cm="1">
        <f t="array" ref="U13">IF(U$1&lt;$A13,EXP(-MMULT(TRANSPOSE(U$2:U$3)-$B13:$C13,U$2:U$3-TRANSPOSE($B13:$C13))/4),"")</f>
        <v/>
      </c>
      <c r="V13" s="6" t="str" cm="1">
        <f t="array" ref="V13">IF(V$1&lt;$A13,EXP(-MMULT(TRANSPOSE(V$2:V$3)-$B13:$C13,V$2:V$3-TRANSPOSE($B13:$C13))/4),"")</f>
        <v/>
      </c>
    </row>
    <row r="14" spans="1:22" x14ac:dyDescent="0.35">
      <c r="A14">
        <f t="shared" si="1"/>
        <v>11</v>
      </c>
      <c r="B14">
        <v>-0.84336747057825545</v>
      </c>
      <c r="C14">
        <v>-0.91079793181609481</v>
      </c>
      <c r="D14" s="5" cm="1">
        <f t="array" ref="D14">IF(D$1&lt;$A14,EXP(-MMULT(TRANSPOSE(D$2:D$3)-$B14:$C14,D$2:D$3-TRANSPOSE($B14:$C14))/4),"")</f>
        <v>0.21298486284416349</v>
      </c>
      <c r="E14" cm="1">
        <f t="array" ref="E14">IF(E$1&lt;$A14,EXP(-MMULT(TRANSPOSE(E$2:E$3)-$B14:$C14,E$2:E$3-TRANSPOSE($B14:$C14))/4),"")</f>
        <v>0.48757394238359925</v>
      </c>
      <c r="F14" cm="1">
        <f t="array" ref="F14">IF(F$1&lt;$A14,EXP(-MMULT(TRANSPOSE(F$2:F$3)-$B14:$C14,F$2:F$3-TRANSPOSE($B14:$C14))/4),"")</f>
        <v>0.38382171155291328</v>
      </c>
      <c r="G14" cm="1">
        <f t="array" ref="G14">IF(G$1&lt;$A14,EXP(-MMULT(TRANSPOSE(G$2:G$3)-$B14:$C14,G$2:G$3-TRANSPOSE($B14:$C14))/4),"")</f>
        <v>0.70584897801463176</v>
      </c>
      <c r="H14" cm="1">
        <f t="array" ref="H14">IF(H$1&lt;$A14,EXP(-MMULT(TRANSPOSE(H$2:H$3)-$B14:$C14,H$2:H$3-TRANSPOSE($B14:$C14))/4),"")</f>
        <v>0.98163533777500311</v>
      </c>
      <c r="I14" cm="1">
        <f t="array" ref="I14">IF(I$1&lt;$A14,EXP(-MMULT(TRANSPOSE(I$2:I$3)-$B14:$C14,I$2:I$3-TRANSPOSE($B14:$C14))/4),"")</f>
        <v>0.76769897068622994</v>
      </c>
      <c r="J14" cm="1">
        <f t="array" ref="J14">IF(J$1&lt;$A14,EXP(-MMULT(TRANSPOSE(J$2:J$3)-$B14:$C14,J$2:J$3-TRANSPOSE($B14:$C14))/4),"")</f>
        <v>0.87900487616850587</v>
      </c>
      <c r="K14" cm="1">
        <f t="array" ref="K14">IF(K$1&lt;$A14,EXP(-MMULT(TRANSPOSE(K$2:K$3)-$B14:$C14,K$2:K$3-TRANSPOSE($B14:$C14))/4),"")</f>
        <v>0.75487979151600959</v>
      </c>
      <c r="L14" cm="1">
        <f t="array" ref="L14">IF(L$1&lt;$A14,EXP(-MMULT(TRANSPOSE(L$2:L$3)-$B14:$C14,L$2:L$3-TRANSPOSE($B14:$C14))/4),"")</f>
        <v>0.84301771152210159</v>
      </c>
      <c r="M14" cm="1">
        <f t="array" ref="M14">IF(M$1&lt;$A14,EXP(-MMULT(TRANSPOSE(M$2:M$3)-$B14:$C14,M$2:M$3-TRANSPOSE($B14:$C14))/4),"")</f>
        <v>0.98616247198827567</v>
      </c>
      <c r="N14" t="str" cm="1">
        <f t="array" ref="N14">IF(N$1&lt;$A14,EXP(-MMULT(TRANSPOSE(N$2:N$3)-$B14:$C14,N$2:N$3-TRANSPOSE($B14:$C14))/4),"")</f>
        <v/>
      </c>
      <c r="O14" t="str" cm="1">
        <f t="array" ref="O14">IF(O$1&lt;$A14,EXP(-MMULT(TRANSPOSE(O$2:O$3)-$B14:$C14,O$2:O$3-TRANSPOSE($B14:$C14))/4),"")</f>
        <v/>
      </c>
      <c r="P14" t="str" cm="1">
        <f t="array" ref="P14">IF(P$1&lt;$A14,EXP(-MMULT(TRANSPOSE(P$2:P$3)-$B14:$C14,P$2:P$3-TRANSPOSE($B14:$C14))/4),"")</f>
        <v/>
      </c>
      <c r="Q14" t="str" cm="1">
        <f t="array" ref="Q14">IF(Q$1&lt;$A14,EXP(-MMULT(TRANSPOSE(Q$2:Q$3)-$B14:$C14,Q$2:Q$3-TRANSPOSE($B14:$C14))/4),"")</f>
        <v/>
      </c>
      <c r="R14" t="str" cm="1">
        <f t="array" ref="R14">IF(R$1&lt;$A14,EXP(-MMULT(TRANSPOSE(R$2:R$3)-$B14:$C14,R$2:R$3-TRANSPOSE($B14:$C14))/4),"")</f>
        <v/>
      </c>
      <c r="S14" t="str" cm="1">
        <f t="array" ref="S14">IF(S$1&lt;$A14,EXP(-MMULT(TRANSPOSE(S$2:S$3)-$B14:$C14,S$2:S$3-TRANSPOSE($B14:$C14))/4),"")</f>
        <v/>
      </c>
      <c r="T14" t="str" cm="1">
        <f t="array" ref="T14">IF(T$1&lt;$A14,EXP(-MMULT(TRANSPOSE(T$2:T$3)-$B14:$C14,T$2:T$3-TRANSPOSE($B14:$C14))/4),"")</f>
        <v/>
      </c>
      <c r="U14" t="str" cm="1">
        <f t="array" ref="U14">IF(U$1&lt;$A14,EXP(-MMULT(TRANSPOSE(U$2:U$3)-$B14:$C14,U$2:U$3-TRANSPOSE($B14:$C14))/4),"")</f>
        <v/>
      </c>
      <c r="V14" s="6" t="str" cm="1">
        <f t="array" ref="V14">IF(V$1&lt;$A14,EXP(-MMULT(TRANSPOSE(V$2:V$3)-$B14:$C14,V$2:V$3-TRANSPOSE($B14:$C14))/4),"")</f>
        <v/>
      </c>
    </row>
    <row r="15" spans="1:22" x14ac:dyDescent="0.35">
      <c r="A15">
        <f t="shared" si="1"/>
        <v>12</v>
      </c>
      <c r="B15">
        <v>1.3328167570238389</v>
      </c>
      <c r="C15">
        <v>-1.0071360740673212</v>
      </c>
      <c r="D15" s="5" cm="1">
        <f t="array" ref="D15">IF(D$1&lt;$A15,EXP(-MMULT(TRANSPOSE(D$2:D$3)-$B15:$C15,D$2:D$3-TRANSPOSE($B15:$C15))/4),"")</f>
        <v>0.38222248227041511</v>
      </c>
      <c r="E15" cm="1">
        <f t="array" ref="E15">IF(E$1&lt;$A15,EXP(-MMULT(TRANSPOSE(E$2:E$3)-$B15:$C15,E$2:E$3-TRANSPOSE($B15:$C15))/4),"")</f>
        <v>0.56256457127848891</v>
      </c>
      <c r="F15" cm="1">
        <f t="array" ref="F15">IF(F$1&lt;$A15,EXP(-MMULT(TRANSPOSE(F$2:F$3)-$B15:$C15,F$2:F$3-TRANSPOSE($B15:$C15))/4),"")</f>
        <v>0.210333675588458</v>
      </c>
      <c r="G15" cm="1">
        <f t="array" ref="G15">IF(G$1&lt;$A15,EXP(-MMULT(TRANSPOSE(G$2:G$3)-$B15:$C15,G$2:G$3-TRANSPOSE($B15:$C15))/4),"")</f>
        <v>0.65712175425976849</v>
      </c>
      <c r="H15" cm="1">
        <f t="array" ref="H15">IF(H$1&lt;$A15,EXP(-MMULT(TRANSPOSE(H$2:H$3)-$B15:$C15,H$2:H$3-TRANSPOSE($B15:$C15))/4),"")</f>
        <v>0.25817257904287555</v>
      </c>
      <c r="I15" cm="1">
        <f t="array" ref="I15">IF(I$1&lt;$A15,EXP(-MMULT(TRANSPOSE(I$2:I$3)-$B15:$C15,I$2:I$3-TRANSPOSE($B15:$C15))/4),"")</f>
        <v>0.11984577397547924</v>
      </c>
      <c r="J15" cm="1">
        <f t="array" ref="J15">IF(J$1&lt;$A15,EXP(-MMULT(TRANSPOSE(J$2:J$3)-$B15:$C15,J$2:J$3-TRANSPOSE($B15:$C15))/4),"")</f>
        <v>0.31034275627166297</v>
      </c>
      <c r="K15" cm="1">
        <f t="array" ref="K15">IF(K$1&lt;$A15,EXP(-MMULT(TRANSPOSE(K$2:K$3)-$B15:$C15,K$2:K$3-TRANSPOSE($B15:$C15))/4),"")</f>
        <v>0.24708641799445821</v>
      </c>
      <c r="L15" cm="1">
        <f t="array" ref="L15">IF(L$1&lt;$A15,EXP(-MMULT(TRANSPOSE(L$2:L$3)-$B15:$C15,L$2:L$3-TRANSPOSE($B15:$C15))/4),"")</f>
        <v>0.23815657366484952</v>
      </c>
      <c r="M15" cm="1">
        <f t="array" ref="M15">IF(M$1&lt;$A15,EXP(-MMULT(TRANSPOSE(M$2:M$3)-$B15:$C15,M$2:M$3-TRANSPOSE($B15:$C15))/4),"")</f>
        <v>0.37634375109569246</v>
      </c>
      <c r="N15" cm="1">
        <f t="array" ref="N15">IF(N$1&lt;$A15,EXP(-MMULT(TRANSPOSE(N$2:N$3)-$B15:$C15,N$2:N$3-TRANSPOSE($B15:$C15))/4),"")</f>
        <v>0.30535974441868097</v>
      </c>
      <c r="O15" t="str" cm="1">
        <f t="array" ref="O15">IF(O$1&lt;$A15,EXP(-MMULT(TRANSPOSE(O$2:O$3)-$B15:$C15,O$2:O$3-TRANSPOSE($B15:$C15))/4),"")</f>
        <v/>
      </c>
      <c r="P15" t="str" cm="1">
        <f t="array" ref="P15">IF(P$1&lt;$A15,EXP(-MMULT(TRANSPOSE(P$2:P$3)-$B15:$C15,P$2:P$3-TRANSPOSE($B15:$C15))/4),"")</f>
        <v/>
      </c>
      <c r="Q15" t="str" cm="1">
        <f t="array" ref="Q15">IF(Q$1&lt;$A15,EXP(-MMULT(TRANSPOSE(Q$2:Q$3)-$B15:$C15,Q$2:Q$3-TRANSPOSE($B15:$C15))/4),"")</f>
        <v/>
      </c>
      <c r="R15" t="str" cm="1">
        <f t="array" ref="R15">IF(R$1&lt;$A15,EXP(-MMULT(TRANSPOSE(R$2:R$3)-$B15:$C15,R$2:R$3-TRANSPOSE($B15:$C15))/4),"")</f>
        <v/>
      </c>
      <c r="S15" t="str" cm="1">
        <f t="array" ref="S15">IF(S$1&lt;$A15,EXP(-MMULT(TRANSPOSE(S$2:S$3)-$B15:$C15,S$2:S$3-TRANSPOSE($B15:$C15))/4),"")</f>
        <v/>
      </c>
      <c r="T15" t="str" cm="1">
        <f t="array" ref="T15">IF(T$1&lt;$A15,EXP(-MMULT(TRANSPOSE(T$2:T$3)-$B15:$C15,T$2:T$3-TRANSPOSE($B15:$C15))/4),"")</f>
        <v/>
      </c>
      <c r="U15" t="str" cm="1">
        <f t="array" ref="U15">IF(U$1&lt;$A15,EXP(-MMULT(TRANSPOSE(U$2:U$3)-$B15:$C15,U$2:U$3-TRANSPOSE($B15:$C15))/4),"")</f>
        <v/>
      </c>
      <c r="V15" s="6" t="str" cm="1">
        <f t="array" ref="V15">IF(V$1&lt;$A15,EXP(-MMULT(TRANSPOSE(V$2:V$3)-$B15:$C15,V$2:V$3-TRANSPOSE($B15:$C15))/4),"")</f>
        <v/>
      </c>
    </row>
    <row r="16" spans="1:22" x14ac:dyDescent="0.35">
      <c r="A16">
        <f t="shared" si="1"/>
        <v>13</v>
      </c>
      <c r="B16">
        <v>0.33634760918044326</v>
      </c>
      <c r="C16">
        <v>-0.3743129206318388</v>
      </c>
      <c r="D16" s="5" cm="1">
        <f t="array" ref="D16">IF(D$1&lt;$A16,EXP(-MMULT(TRANSPOSE(D$2:D$3)-$B16:$C16,D$2:D$3-TRANSPOSE($B16:$C16))/4),"")</f>
        <v>0.62247185877780142</v>
      </c>
      <c r="E16" cm="1">
        <f t="array" ref="E16">IF(E$1&lt;$A16,EXP(-MMULT(TRANSPOSE(E$2:E$3)-$B16:$C16,E$2:E$3-TRANSPOSE($B16:$C16))/4),"")</f>
        <v>0.91616958868084564</v>
      </c>
      <c r="F16" cm="1">
        <f t="array" ref="F16">IF(F$1&lt;$A16,EXP(-MMULT(TRANSPOSE(F$2:F$3)-$B16:$C16,F$2:F$3-TRANSPOSE($B16:$C16))/4),"")</f>
        <v>0.59809950155595393</v>
      </c>
      <c r="G16" cm="1">
        <f t="array" ref="G16">IF(G$1&lt;$A16,EXP(-MMULT(TRANSPOSE(G$2:G$3)-$B16:$C16,G$2:G$3-TRANSPOSE($B16:$C16))/4),"")</f>
        <v>0.70453648262530622</v>
      </c>
      <c r="H16" cm="1">
        <f t="array" ref="H16">IF(H$1&lt;$A16,EXP(-MMULT(TRANSPOSE(H$2:H$3)-$B16:$C16,H$2:H$3-TRANSPOSE($B16:$C16))/4),"")</f>
        <v>0.63864491496984954</v>
      </c>
      <c r="I16" cm="1">
        <f t="array" ref="I16">IF(I$1&lt;$A16,EXP(-MMULT(TRANSPOSE(I$2:I$3)-$B16:$C16,I$2:I$3-TRANSPOSE($B16:$C16))/4),"")</f>
        <v>0.45031656361089389</v>
      </c>
      <c r="J16" cm="1">
        <f t="array" ref="J16">IF(J$1&lt;$A16,EXP(-MMULT(TRANSPOSE(J$2:J$3)-$B16:$C16,J$2:J$3-TRANSPOSE($B16:$C16))/4),"")</f>
        <v>0.76769897068622983</v>
      </c>
      <c r="K16" cm="1">
        <f t="array" ref="K16">IF(K$1&lt;$A16,EXP(-MMULT(TRANSPOSE(K$2:K$3)-$B16:$C16,K$2:K$3-TRANSPOSE($B16:$C16))/4),"")</f>
        <v>0.70260866706330238</v>
      </c>
      <c r="L16" cm="1">
        <f t="array" ref="L16">IF(L$1&lt;$A16,EXP(-MMULT(TRANSPOSE(L$2:L$3)-$B16:$C16,L$2:L$3-TRANSPOSE($B16:$C16))/4),"")</f>
        <v>0.67721598837041741</v>
      </c>
      <c r="M16" cm="1">
        <f t="array" ref="M16">IF(M$1&lt;$A16,EXP(-MMULT(TRANSPOSE(M$2:M$3)-$B16:$C16,M$2:M$3-TRANSPOSE($B16:$C16))/4),"")</f>
        <v>0.7045364826253061</v>
      </c>
      <c r="N16" cm="1">
        <f t="array" ref="N16">IF(N$1&lt;$A16,EXP(-MMULT(TRANSPOSE(N$2:N$3)-$B16:$C16,N$2:N$3-TRANSPOSE($B16:$C16))/4),"")</f>
        <v>0.65712175425976849</v>
      </c>
      <c r="O16" cm="1">
        <f t="array" ref="O16">IF(O$1&lt;$A16,EXP(-MMULT(TRANSPOSE(O$2:O$3)-$B16:$C16,O$2:O$3-TRANSPOSE($B16:$C16))/4),"")</f>
        <v>0.70584897801463165</v>
      </c>
      <c r="P16" t="str" cm="1">
        <f t="array" ref="P16">IF(P$1&lt;$A16,EXP(-MMULT(TRANSPOSE(P$2:P$3)-$B16:$C16,P$2:P$3-TRANSPOSE($B16:$C16))/4),"")</f>
        <v/>
      </c>
      <c r="Q16" t="str" cm="1">
        <f t="array" ref="Q16">IF(Q$1&lt;$A16,EXP(-MMULT(TRANSPOSE(Q$2:Q$3)-$B16:$C16,Q$2:Q$3-TRANSPOSE($B16:$C16))/4),"")</f>
        <v/>
      </c>
      <c r="R16" t="str" cm="1">
        <f t="array" ref="R16">IF(R$1&lt;$A16,EXP(-MMULT(TRANSPOSE(R$2:R$3)-$B16:$C16,R$2:R$3-TRANSPOSE($B16:$C16))/4),"")</f>
        <v/>
      </c>
      <c r="S16" t="str" cm="1">
        <f t="array" ref="S16">IF(S$1&lt;$A16,EXP(-MMULT(TRANSPOSE(S$2:S$3)-$B16:$C16,S$2:S$3-TRANSPOSE($B16:$C16))/4),"")</f>
        <v/>
      </c>
      <c r="T16" t="str" cm="1">
        <f t="array" ref="T16">IF(T$1&lt;$A16,EXP(-MMULT(TRANSPOSE(T$2:T$3)-$B16:$C16,T$2:T$3-TRANSPOSE($B16:$C16))/4),"")</f>
        <v/>
      </c>
      <c r="U16" t="str" cm="1">
        <f t="array" ref="U16">IF(U$1&lt;$A16,EXP(-MMULT(TRANSPOSE(U$2:U$3)-$B16:$C16,U$2:U$3-TRANSPOSE($B16:$C16))/4),"")</f>
        <v/>
      </c>
      <c r="V16" s="6" t="str" cm="1">
        <f t="array" ref="V16">IF(V$1&lt;$A16,EXP(-MMULT(TRANSPOSE(V$2:V$3)-$B16:$C16,V$2:V$3-TRANSPOSE($B16:$C16))/4),"")</f>
        <v/>
      </c>
    </row>
    <row r="17" spans="1:22" x14ac:dyDescent="0.35">
      <c r="A17">
        <f t="shared" si="1"/>
        <v>14</v>
      </c>
      <c r="B17">
        <v>-0.6412277715868836</v>
      </c>
      <c r="C17">
        <v>0.72864195220781969</v>
      </c>
      <c r="D17" s="5" cm="1">
        <f t="array" ref="D17">IF(D$1&lt;$A17,EXP(-MMULT(TRANSPOSE(D$2:D$3)-$B17:$C17,D$2:D$3-TRANSPOSE($B17:$C17))/4),"")</f>
        <v>0.56337257678285646</v>
      </c>
      <c r="E17" cm="1">
        <f t="array" ref="E17">IF(E$1&lt;$A17,EXP(-MMULT(TRANSPOSE(E$2:E$3)-$B17:$C17,E$2:E$3-TRANSPOSE($B17:$C17))/4),"")</f>
        <v>0.70260866706330249</v>
      </c>
      <c r="F17" cm="1">
        <f t="array" ref="F17">IF(F$1&lt;$A17,EXP(-MMULT(TRANSPOSE(F$2:F$3)-$B17:$C17,F$2:F$3-TRANSPOSE($B17:$C17))/4),"")</f>
        <v>0.94615847576889223</v>
      </c>
      <c r="G17" cm="1">
        <f t="array" ref="G17">IF(G$1&lt;$A17,EXP(-MMULT(TRANSPOSE(G$2:G$3)-$B17:$C17,G$2:G$3-TRANSPOSE($B17:$C17))/4),"")</f>
        <v>0.23491426852661484</v>
      </c>
      <c r="H17" cm="1">
        <f t="array" ref="H17">IF(H$1&lt;$A17,EXP(-MMULT(TRANSPOSE(H$2:H$3)-$B17:$C17,H$2:H$3-TRANSPOSE($B17:$C17))/4),"")</f>
        <v>0.5969873616186574</v>
      </c>
      <c r="I17" cm="1">
        <f t="array" ref="I17">IF(I$1&lt;$A17,EXP(-MMULT(TRANSPOSE(I$2:I$3)-$B17:$C17,I$2:I$3-TRANSPOSE($B17:$C17))/4),"")</f>
        <v>0.73461209082795886</v>
      </c>
      <c r="J17" cm="1">
        <f t="array" ref="J17">IF(J$1&lt;$A17,EXP(-MMULT(TRANSPOSE(J$2:J$3)-$B17:$C17,J$2:J$3-TRANSPOSE($B17:$C17))/4),"")</f>
        <v>0.80141143826815875</v>
      </c>
      <c r="K17" cm="1">
        <f t="array" ref="K17">IF(K$1&lt;$A17,EXP(-MMULT(TRANSPOSE(K$2:K$3)-$B17:$C17,K$2:K$3-TRANSPOSE($B17:$C17))/4),"")</f>
        <v>0.91616958868084564</v>
      </c>
      <c r="L17" cm="1">
        <f t="array" ref="L17">IF(L$1&lt;$A17,EXP(-MMULT(TRANSPOSE(L$2:L$3)-$B17:$C17,L$2:L$3-TRANSPOSE($B17:$C17))/4),"")</f>
        <v>0.83562249336733962</v>
      </c>
      <c r="M17" cm="1">
        <f t="array" ref="M17">IF(M$1&lt;$A17,EXP(-MMULT(TRANSPOSE(M$2:M$3)-$B17:$C17,M$2:M$3-TRANSPOSE($B17:$C17))/4),"")</f>
        <v>0.45854584130926002</v>
      </c>
      <c r="N17" cm="1">
        <f t="array" ref="N17">IF(N$1&lt;$A17,EXP(-MMULT(TRANSPOSE(N$2:N$3)-$B17:$C17,N$2:N$3-TRANSPOSE($B17:$C17))/4),"")</f>
        <v>0.50552595440741954</v>
      </c>
      <c r="O17" cm="1">
        <f t="array" ref="O17">IF(O$1&lt;$A17,EXP(-MMULT(TRANSPOSE(O$2:O$3)-$B17:$C17,O$2:O$3-TRANSPOSE($B17:$C17))/4),"")</f>
        <v>0.17773807709687114</v>
      </c>
      <c r="P17" cm="1">
        <f t="array" ref="P17">IF(P$1&lt;$A17,EXP(-MMULT(TRANSPOSE(P$2:P$3)-$B17:$C17,P$2:P$3-TRANSPOSE($B17:$C17))/4),"")</f>
        <v>0.58097894086272417</v>
      </c>
      <c r="Q17" t="str" cm="1">
        <f t="array" ref="Q17">IF(Q$1&lt;$A17,EXP(-MMULT(TRANSPOSE(Q$2:Q$3)-$B17:$C17,Q$2:Q$3-TRANSPOSE($B17:$C17))/4),"")</f>
        <v/>
      </c>
      <c r="R17" t="str" cm="1">
        <f t="array" ref="R17">IF(R$1&lt;$A17,EXP(-MMULT(TRANSPOSE(R$2:R$3)-$B17:$C17,R$2:R$3-TRANSPOSE($B17:$C17))/4),"")</f>
        <v/>
      </c>
      <c r="S17" t="str" cm="1">
        <f t="array" ref="S17">IF(S$1&lt;$A17,EXP(-MMULT(TRANSPOSE(S$2:S$3)-$B17:$C17,S$2:S$3-TRANSPOSE($B17:$C17))/4),"")</f>
        <v/>
      </c>
      <c r="T17" t="str" cm="1">
        <f t="array" ref="T17">IF(T$1&lt;$A17,EXP(-MMULT(TRANSPOSE(T$2:T$3)-$B17:$C17,T$2:T$3-TRANSPOSE($B17:$C17))/4),"")</f>
        <v/>
      </c>
      <c r="U17" t="str" cm="1">
        <f t="array" ref="U17">IF(U$1&lt;$A17,EXP(-MMULT(TRANSPOSE(U$2:U$3)-$B17:$C17,U$2:U$3-TRANSPOSE($B17:$C17))/4),"")</f>
        <v/>
      </c>
      <c r="V17" s="6" t="str" cm="1">
        <f t="array" ref="V17">IF(V$1&lt;$A17,EXP(-MMULT(TRANSPOSE(V$2:V$3)-$B17:$C17,V$2:V$3-TRANSPOSE($B17:$C17))/4),"")</f>
        <v/>
      </c>
    </row>
    <row r="18" spans="1:22" x14ac:dyDescent="0.35">
      <c r="A18">
        <f t="shared" si="1"/>
        <v>15</v>
      </c>
      <c r="B18">
        <v>-0.85656949880893873</v>
      </c>
      <c r="C18">
        <v>2.1510793782017514</v>
      </c>
      <c r="D18" s="5" cm="1">
        <f t="array" ref="D18">IF(D$1&lt;$A18,EXP(-MMULT(TRANSPOSE(D$2:D$3)-$B18:$C18,D$2:D$3-TRANSPOSE($B18:$C18))/4),"")</f>
        <v>0.32197927110592334</v>
      </c>
      <c r="E18" cm="1">
        <f t="array" ref="E18">IF(E$1&lt;$A18,EXP(-MMULT(TRANSPOSE(E$2:E$3)-$B18:$C18,E$2:E$3-TRANSPOSE($B18:$C18))/4),"")</f>
        <v>0.25817257904287566</v>
      </c>
      <c r="F18" cm="1">
        <f t="array" ref="F18">IF(F$1&lt;$A18,EXP(-MMULT(TRANSPOSE(F$2:F$3)-$B18:$C18,F$2:F$3-TRANSPOSE($B18:$C18))/4),"")</f>
        <v>0.62915058231986154</v>
      </c>
      <c r="G18" cm="1">
        <f t="array" ref="G18">IF(G$1&lt;$A18,EXP(-MMULT(TRANSPOSE(G$2:G$3)-$B18:$C18,G$2:G$3-TRANSPOSE($B18:$C18))/4),"")</f>
        <v>2.553866119683814E-2</v>
      </c>
      <c r="H18" cm="1">
        <f t="array" ref="H18">IF(H$1&lt;$A18,EXP(-MMULT(TRANSPOSE(H$2:H$3)-$B18:$C18,H$2:H$3-TRANSPOSE($B18:$C18))/4),"")</f>
        <v>0.13636403079219875</v>
      </c>
      <c r="I18" cm="1">
        <f t="array" ref="I18">IF(I$1&lt;$A18,EXP(-MMULT(TRANSPOSE(I$2:I$3)-$B18:$C18,I$2:I$3-TRANSPOSE($B18:$C18))/4),"")</f>
        <v>0.27162806895191843</v>
      </c>
      <c r="J18" cm="1">
        <f t="array" ref="J18">IF(J$1&lt;$A18,EXP(-MMULT(TRANSPOSE(J$2:J$3)-$B18:$C18,J$2:J$3-TRANSPOSE($B18:$C18))/4),"")</f>
        <v>0.24574270205865081</v>
      </c>
      <c r="K18" cm="1">
        <f t="array" ref="K18">IF(K$1&lt;$A18,EXP(-MMULT(TRANSPOSE(K$2:K$3)-$B18:$C18,K$2:K$3-TRANSPOSE($B18:$C18))/4),"")</f>
        <v>0.36388017188959126</v>
      </c>
      <c r="L18" cm="1">
        <f t="array" ref="L18">IF(L$1&lt;$A18,EXP(-MMULT(TRANSPOSE(L$2:L$3)-$B18:$C18,L$2:L$3-TRANSPOSE($B18:$C18))/4),"")</f>
        <v>0.2864490864545618</v>
      </c>
      <c r="M18" cm="1">
        <f t="array" ref="M18">IF(M$1&lt;$A18,EXP(-MMULT(TRANSPOSE(M$2:M$3)-$B18:$C18,M$2:M$3-TRANSPOSE($B18:$C18))/4),"")</f>
        <v>7.7861075416970779E-2</v>
      </c>
      <c r="N18" cm="1">
        <f t="array" ref="N18">IF(N$1&lt;$A18,EXP(-MMULT(TRANSPOSE(N$2:N$3)-$B18:$C18,N$2:N$3-TRANSPOSE($B18:$C18))/4),"")</f>
        <v>9.5960681531716455E-2</v>
      </c>
      <c r="O18" cm="1">
        <f t="array" ref="O18">IF(O$1&lt;$A18,EXP(-MMULT(TRANSPOSE(O$2:O$3)-$B18:$C18,O$2:O$3-TRANSPOSE($B18:$C18))/4),"")</f>
        <v>2.4923746505640939E-2</v>
      </c>
      <c r="P18" cm="1">
        <f t="array" ref="P18">IF(P$1&lt;$A18,EXP(-MMULT(TRANSPOSE(P$2:P$3)-$B18:$C18,P$2:P$3-TRANSPOSE($B18:$C18))/4),"")</f>
        <v>0.14225068757987586</v>
      </c>
      <c r="Q18" cm="1">
        <f t="array" ref="Q18">IF(Q$1&lt;$A18,EXP(-MMULT(TRANSPOSE(Q$2:Q$3)-$B18:$C18,Q$2:Q$3-TRANSPOSE($B18:$C18))/4),"")</f>
        <v>0.59605336782929763</v>
      </c>
      <c r="R18" t="str" cm="1">
        <f t="array" ref="R18">IF(R$1&lt;$A18,EXP(-MMULT(TRANSPOSE(R$2:R$3)-$B18:$C18,R$2:R$3-TRANSPOSE($B18:$C18))/4),"")</f>
        <v/>
      </c>
      <c r="S18" t="str" cm="1">
        <f t="array" ref="S18">IF(S$1&lt;$A18,EXP(-MMULT(TRANSPOSE(S$2:S$3)-$B18:$C18,S$2:S$3-TRANSPOSE($B18:$C18))/4),"")</f>
        <v/>
      </c>
      <c r="T18" t="str" cm="1">
        <f t="array" ref="T18">IF(T$1&lt;$A18,EXP(-MMULT(TRANSPOSE(T$2:T$3)-$B18:$C18,T$2:T$3-TRANSPOSE($B18:$C18))/4),"")</f>
        <v/>
      </c>
      <c r="U18" t="str" cm="1">
        <f t="array" ref="U18">IF(U$1&lt;$A18,EXP(-MMULT(TRANSPOSE(U$2:U$3)-$B18:$C18,U$2:U$3-TRANSPOSE($B18:$C18))/4),"")</f>
        <v/>
      </c>
      <c r="V18" s="6" t="str" cm="1">
        <f t="array" ref="V18">IF(V$1&lt;$A18,EXP(-MMULT(TRANSPOSE(V$2:V$3)-$B18:$C18,V$2:V$3-TRANSPOSE($B18:$C18))/4),"")</f>
        <v/>
      </c>
    </row>
    <row r="19" spans="1:22" x14ac:dyDescent="0.35">
      <c r="A19">
        <f t="shared" si="1"/>
        <v>16</v>
      </c>
      <c r="B19">
        <v>1.6615210867023074</v>
      </c>
      <c r="C19">
        <v>0.39121681636380368</v>
      </c>
      <c r="D19" s="5" cm="1">
        <f t="array" ref="D19">IF(D$1&lt;$A19,EXP(-MMULT(TRANSPOSE(D$2:D$3)-$B19:$C19,D$2:D$3-TRANSPOSE($B19:$C19))/4),"")</f>
        <v>0.80015762059263085</v>
      </c>
      <c r="E19" cm="1">
        <f t="array" ref="E19">IF(E$1&lt;$A19,EXP(-MMULT(TRANSPOSE(E$2:E$3)-$B19:$C19,E$2:E$3-TRANSPOSE($B19:$C19))/4),"")</f>
        <v>0.67801171206446087</v>
      </c>
      <c r="F19" cm="1">
        <f t="array" ref="F19">IF(F$1&lt;$A19,EXP(-MMULT(TRANSPOSE(F$2:F$3)-$B19:$C19,F$2:F$3-TRANSPOSE($B19:$C19))/4),"")</f>
        <v>0.38082862361881464</v>
      </c>
      <c r="G19" cm="1">
        <f t="array" ref="G19">IF(G$1&lt;$A19,EXP(-MMULT(TRANSPOSE(G$2:G$3)-$B19:$C19,G$2:G$3-TRANSPOSE($B19:$C19))/4),"")</f>
        <v>0.22207686793682729</v>
      </c>
      <c r="H19" cm="1">
        <f t="array" ref="H19">IF(H$1&lt;$A19,EXP(-MMULT(TRANSPOSE(H$2:H$3)-$B19:$C19,H$2:H$3-TRANSPOSE($B19:$C19))/4),"")</f>
        <v>0.13365032626244908</v>
      </c>
      <c r="I19" cm="1">
        <f t="array" ref="I19">IF(I$1&lt;$A19,EXP(-MMULT(TRANSPOSE(I$2:I$3)-$B19:$C19,I$2:I$3-TRANSPOSE($B19:$C19))/4),"")</f>
        <v>8.815206188706802E-2</v>
      </c>
      <c r="J19" cm="1">
        <f t="array" ref="J19">IF(J$1&lt;$A19,EXP(-MMULT(TRANSPOSE(J$2:J$3)-$B19:$C19,J$2:J$3-TRANSPOSE($B19:$C19))/4),"")</f>
        <v>0.23214777335565584</v>
      </c>
      <c r="K19" cm="1">
        <f t="array" ref="K19">IF(K$1&lt;$A19,EXP(-MMULT(TRANSPOSE(K$2:K$3)-$B19:$C19,K$2:K$3-TRANSPOSE($B19:$C19))/4),"")</f>
        <v>0.23491426852661457</v>
      </c>
      <c r="L19" cm="1">
        <f t="array" ref="L19">IF(L$1&lt;$A19,EXP(-MMULT(TRANSPOSE(L$2:L$3)-$B19:$C19,L$2:L$3-TRANSPOSE($B19:$C19))/4),"")</f>
        <v>0.18836126422416452</v>
      </c>
      <c r="M19" cm="1">
        <f t="array" ref="M19">IF(M$1&lt;$A19,EXP(-MMULT(TRANSPOSE(M$2:M$3)-$B19:$C19,M$2:M$3-TRANSPOSE($B19:$C19))/4),"")</f>
        <v>0.15895223629617436</v>
      </c>
      <c r="N19" cm="1">
        <f t="array" ref="N19">IF(N$1&lt;$A19,EXP(-MMULT(TRANSPOSE(N$2:N$3)-$B19:$C19,N$2:N$3-TRANSPOSE($B19:$C19))/4),"")</f>
        <v>0.13636403079219866</v>
      </c>
      <c r="O19" cm="1">
        <f t="array" ref="O19">IF(O$1&lt;$A19,EXP(-MMULT(TRANSPOSE(O$2:O$3)-$B19:$C19,O$2:O$3-TRANSPOSE($B19:$C19))/4),"")</f>
        <v>0.59698736161865729</v>
      </c>
      <c r="P19" cm="1">
        <f t="array" ref="P19">IF(P$1&lt;$A19,EXP(-MMULT(TRANSPOSE(P$2:P$3)-$B19:$C19,P$2:P$3-TRANSPOSE($B19:$C19))/4),"")</f>
        <v>0.5568106010294378</v>
      </c>
      <c r="Q19" cm="1">
        <f t="array" ref="Q19">IF(Q$1&lt;$A19,EXP(-MMULT(TRANSPOSE(Q$2:Q$3)-$B19:$C19,Q$2:Q$3-TRANSPOSE($B19:$C19))/4),"")</f>
        <v>0.25817257904287555</v>
      </c>
      <c r="R19" cm="1">
        <f t="array" ref="R19">IF(R$1&lt;$A19,EXP(-MMULT(TRANSPOSE(R$2:R$3)-$B19:$C19,R$2:R$3-TRANSPOSE($B19:$C19))/4),"")</f>
        <v>9.4469891062104697E-2</v>
      </c>
      <c r="S19" t="str" cm="1">
        <f t="array" ref="S19">IF(S$1&lt;$A19,EXP(-MMULT(TRANSPOSE(S$2:S$3)-$B19:$C19,S$2:S$3-TRANSPOSE($B19:$C19))/4),"")</f>
        <v/>
      </c>
      <c r="T19" t="str" cm="1">
        <f t="array" ref="T19">IF(T$1&lt;$A19,EXP(-MMULT(TRANSPOSE(T$2:T$3)-$B19:$C19,T$2:T$3-TRANSPOSE($B19:$C19))/4),"")</f>
        <v/>
      </c>
      <c r="U19" t="str" cm="1">
        <f t="array" ref="U19">IF(U$1&lt;$A19,EXP(-MMULT(TRANSPOSE(U$2:U$3)-$B19:$C19,U$2:U$3-TRANSPOSE($B19:$C19))/4),"")</f>
        <v/>
      </c>
      <c r="V19" s="6" t="str" cm="1">
        <f t="array" ref="V19">IF(V$1&lt;$A19,EXP(-MMULT(TRANSPOSE(V$2:V$3)-$B19:$C19,V$2:V$3-TRANSPOSE($B19:$C19))/4),"")</f>
        <v/>
      </c>
    </row>
    <row r="20" spans="1:22" x14ac:dyDescent="0.35">
      <c r="A20">
        <f t="shared" si="1"/>
        <v>17</v>
      </c>
      <c r="B20">
        <v>0.97486250146131104</v>
      </c>
      <c r="C20">
        <v>1.9522611408262351</v>
      </c>
      <c r="D20" s="5" cm="1">
        <f t="array" ref="D20">IF(D$1&lt;$A20,EXP(-MMULT(TRANSPOSE(D$2:D$3)-$B20:$C20,D$2:D$3-TRANSPOSE($B20:$C20))/4),"")</f>
        <v>0.75487979151600948</v>
      </c>
      <c r="E20" cm="1">
        <f t="array" ref="E20">IF(E$1&lt;$A20,EXP(-MMULT(TRANSPOSE(E$2:E$3)-$B20:$C20,E$2:E$3-TRANSPOSE($B20:$C20))/4),"")</f>
        <v>0.43459357359623912</v>
      </c>
      <c r="F20" cm="1">
        <f t="array" ref="F20">IF(F$1&lt;$A20,EXP(-MMULT(TRANSPOSE(F$2:F$3)-$B20:$C20,F$2:F$3-TRANSPOSE($B20:$C20))/4),"")</f>
        <v>0.54200226287624764</v>
      </c>
      <c r="G20" cm="1">
        <f t="array" ref="G20">IF(G$1&lt;$A20,EXP(-MMULT(TRANSPOSE(G$2:G$3)-$B20:$C20,G$2:G$3-TRANSPOSE($B20:$C20))/4),"")</f>
        <v>3.9790748331427928E-2</v>
      </c>
      <c r="H20" cm="1">
        <f t="array" ref="H20">IF(H$1&lt;$A20,EXP(-MMULT(TRANSPOSE(H$2:H$3)-$B20:$C20,H$2:H$3-TRANSPOSE($B20:$C20))/4),"")</f>
        <v>6.965220593601737E-2</v>
      </c>
      <c r="I20" cm="1">
        <f t="array" ref="I20">IF(I$1&lt;$A20,EXP(-MMULT(TRANSPOSE(I$2:I$3)-$B20:$C20,I$2:I$3-TRANSPOSE($B20:$C20))/4),"")</f>
        <v>8.6298728886446727E-2</v>
      </c>
      <c r="J20" cm="1">
        <f t="array" ref="J20">IF(J$1&lt;$A20,EXP(-MMULT(TRANSPOSE(J$2:J$3)-$B20:$C20,J$2:J$3-TRANSPOSE($B20:$C20))/4),"")</f>
        <v>0.15654293577840026</v>
      </c>
      <c r="K20" cm="1">
        <f t="array" ref="K20">IF(K$1&lt;$A20,EXP(-MMULT(TRANSPOSE(K$2:K$3)-$B20:$C20,K$2:K$3-TRANSPOSE($B20:$C20))/4),"")</f>
        <v>0.21298486284416338</v>
      </c>
      <c r="L20" cm="1">
        <f t="array" ref="L20">IF(L$1&lt;$A20,EXP(-MMULT(TRANSPOSE(L$2:L$3)-$B20:$C20,L$2:L$3-TRANSPOSE($B20:$C20))/4),"")</f>
        <v>0.15013394243055353</v>
      </c>
      <c r="M20" cm="1">
        <f t="array" ref="M20">IF(M$1&lt;$A20,EXP(-MMULT(TRANSPOSE(M$2:M$3)-$B20:$C20,M$2:M$3-TRANSPOSE($B20:$C20))/4),"")</f>
        <v>5.5592830703186033E-2</v>
      </c>
      <c r="N20" cm="1">
        <f t="array" ref="N20">IF(N$1&lt;$A20,EXP(-MMULT(TRANSPOSE(N$2:N$3)-$B20:$C20,N$2:N$3-TRANSPOSE($B20:$C20))/4),"")</f>
        <v>5.6372892177798235E-2</v>
      </c>
      <c r="O20" cm="1">
        <f t="array" ref="O20">IF(O$1&lt;$A20,EXP(-MMULT(TRANSPOSE(O$2:O$3)-$B20:$C20,O$2:O$3-TRANSPOSE($B20:$C20))/4),"")</f>
        <v>0.10844189481067738</v>
      </c>
      <c r="P20" cm="1">
        <f t="array" ref="P20">IF(P$1&lt;$A20,EXP(-MMULT(TRANSPOSE(P$2:P$3)-$B20:$C20,P$2:P$3-TRANSPOSE($B20:$C20))/4),"")</f>
        <v>0.23336254845544105</v>
      </c>
      <c r="Q20" cm="1">
        <f t="array" ref="Q20">IF(Q$1&lt;$A20,EXP(-MMULT(TRANSPOSE(Q$2:Q$3)-$B20:$C20,Q$2:Q$3-TRANSPOSE($B20:$C20))/4),"")</f>
        <v>0.35799082466077792</v>
      </c>
      <c r="R20" cm="1">
        <f t="array" ref="R20">IF(R$1&lt;$A20,EXP(-MMULT(TRANSPOSE(R$2:R$3)-$B20:$C20,R$2:R$3-TRANSPOSE($B20:$C20))/4),"")</f>
        <v>0.42809165215257733</v>
      </c>
      <c r="S20" cm="1">
        <f t="array" ref="S20">IF(S$1&lt;$A20,EXP(-MMULT(TRANSPOSE(S$2:S$3)-$B20:$C20,S$2:S$3-TRANSPOSE($B20:$C20))/4),"")</f>
        <v>0.48331346068483538</v>
      </c>
      <c r="T20" t="str" cm="1">
        <f t="array" ref="T20">IF(T$1&lt;$A20,EXP(-MMULT(TRANSPOSE(T$2:T$3)-$B20:$C20,T$2:T$3-TRANSPOSE($B20:$C20))/4),"")</f>
        <v/>
      </c>
      <c r="U20" t="str" cm="1">
        <f t="array" ref="U20">IF(U$1&lt;$A20,EXP(-MMULT(TRANSPOSE(U$2:U$3)-$B20:$C20,U$2:U$3-TRANSPOSE($B20:$C20))/4),"")</f>
        <v/>
      </c>
      <c r="V20" s="6" t="str" cm="1">
        <f t="array" ref="V20">IF(V$1&lt;$A20,EXP(-MMULT(TRANSPOSE(V$2:V$3)-$B20:$C20,V$2:V$3-TRANSPOSE($B20:$C20))/4),"")</f>
        <v/>
      </c>
    </row>
    <row r="21" spans="1:22" x14ac:dyDescent="0.35">
      <c r="A21">
        <f t="shared" si="1"/>
        <v>18</v>
      </c>
      <c r="B21">
        <v>2.0950504105691108</v>
      </c>
      <c r="C21">
        <v>-0.6876535209130481</v>
      </c>
      <c r="D21" s="5" cm="1">
        <f t="array" ref="D21">IF(D$1&lt;$A21,EXP(-MMULT(TRANSPOSE(D$2:D$3)-$B21:$C21,D$2:D$3-TRANSPOSE($B21:$C21))/4),"")</f>
        <v>0.3653801886476844</v>
      </c>
      <c r="E21" cm="1">
        <f t="array" ref="E21">IF(E$1&lt;$A21,EXP(-MMULT(TRANSPOSE(E$2:E$3)-$B21:$C21,E$2:E$3-TRANSPOSE($B21:$C21))/4),"")</f>
        <v>0.40804108671486661</v>
      </c>
      <c r="F21" cm="1">
        <f t="array" ref="F21">IF(F$1&lt;$A21,EXP(-MMULT(TRANSPOSE(F$2:F$3)-$B21:$C21,F$2:F$3-TRANSPOSE($B21:$C21))/4),"")</f>
        <v>0.13383867371717928</v>
      </c>
      <c r="G21" cm="1">
        <f t="array" ref="G21">IF(G$1&lt;$A21,EXP(-MMULT(TRANSPOSE(G$2:G$3)-$B21:$C21,G$2:G$3-TRANSPOSE($B21:$C21))/4),"")</f>
        <v>0.32434051641318917</v>
      </c>
      <c r="H21" cm="1">
        <f t="array" ref="H21">IF(H$1&lt;$A21,EXP(-MMULT(TRANSPOSE(H$2:H$3)-$B21:$C21,H$2:H$3-TRANSPOSE($B21:$C21))/4),"")</f>
        <v>9.5501823873005279E-2</v>
      </c>
      <c r="I21" cm="1">
        <f t="array" ref="I21">IF(I$1&lt;$A21,EXP(-MMULT(TRANSPOSE(I$2:I$3)-$B21:$C21,I$2:I$3-TRANSPOSE($B21:$C21))/4),"")</f>
        <v>4.1121759251494833E-2</v>
      </c>
      <c r="J21" cm="1">
        <f t="array" ref="J21">IF(J$1&lt;$A21,EXP(-MMULT(TRANSPOSE(J$2:J$3)-$B21:$C21,J$2:J$3-TRANSPOSE($B21:$C21))/4),"")</f>
        <v>0.13799859513996032</v>
      </c>
      <c r="K21" cm="1">
        <f t="array" ref="K21">IF(K$1&lt;$A21,EXP(-MMULT(TRANSPOSE(K$2:K$3)-$B21:$C21,K$2:K$3-TRANSPOSE($B21:$C21))/4),"")</f>
        <v>0.1139309088994524</v>
      </c>
      <c r="L21" cm="1">
        <f t="array" ref="L21">IF(L$1&lt;$A21,EXP(-MMULT(TRANSPOSE(L$2:L$3)-$B21:$C21,L$2:L$3-TRANSPOSE($B21:$C21))/4),"")</f>
        <v>0.10015889215629827</v>
      </c>
      <c r="M21" cm="1">
        <f t="array" ref="M21">IF(M$1&lt;$A21,EXP(-MMULT(TRANSPOSE(M$2:M$3)-$B21:$C21,M$2:M$3-TRANSPOSE($B21:$C21))/4),"")</f>
        <v>0.14863312674654</v>
      </c>
      <c r="N21" cm="1">
        <f t="array" ref="N21">IF(N$1&lt;$A21,EXP(-MMULT(TRANSPOSE(N$2:N$3)-$B21:$C21,N$2:N$3-TRANSPOSE($B21:$C21))/4),"")</f>
        <v>0.11406084235477752</v>
      </c>
      <c r="O21" cm="1">
        <f t="array" ref="O21">IF(O$1&lt;$A21,EXP(-MMULT(TRANSPOSE(O$2:O$3)-$B21:$C21,O$2:O$3-TRANSPOSE($B21:$C21))/4),"")</f>
        <v>0.84301771152210137</v>
      </c>
      <c r="P21" cm="1">
        <f t="array" ref="P21">IF(P$1&lt;$A21,EXP(-MMULT(TRANSPOSE(P$2:P$3)-$B21:$C21,P$2:P$3-TRANSPOSE($B21:$C21))/4),"")</f>
        <v>0.45031656361089373</v>
      </c>
      <c r="Q21" cm="1">
        <f t="array" ref="Q21">IF(Q$1&lt;$A21,EXP(-MMULT(TRANSPOSE(Q$2:Q$3)-$B21:$C21,Q$2:Q$3-TRANSPOSE($B21:$C21))/4),"")</f>
        <v>9.3174817776472296E-2</v>
      </c>
      <c r="R21" cm="1">
        <f t="array" ref="R21">IF(R$1&lt;$A21,EXP(-MMULT(TRANSPOSE(R$2:R$3)-$B21:$C21,R$2:R$3-TRANSPOSE($B21:$C21))/4),"")</f>
        <v>1.5106711850805065E-2</v>
      </c>
      <c r="S21" cm="1">
        <f t="array" ref="S21">IF(S$1&lt;$A21,EXP(-MMULT(TRANSPOSE(S$2:S$3)-$B21:$C21,S$2:S$3-TRANSPOSE($B21:$C21))/4),"")</f>
        <v>0.71321153479532706</v>
      </c>
      <c r="T21" cm="1">
        <f t="array" ref="T21">IF(T$1&lt;$A21,EXP(-MMULT(TRANSPOSE(T$2:T$3)-$B21:$C21,T$2:T$3-TRANSPOSE($B21:$C21))/4),"")</f>
        <v>0.12796575457459641</v>
      </c>
      <c r="U21" t="str" cm="1">
        <f t="array" ref="U21">IF(U$1&lt;$A21,EXP(-MMULT(TRANSPOSE(U$2:U$3)-$B21:$C21,U$2:U$3-TRANSPOSE($B21:$C21))/4),"")</f>
        <v/>
      </c>
      <c r="V21" s="6" t="str" cm="1">
        <f t="array" ref="V21">IF(V$1&lt;$A21,EXP(-MMULT(TRANSPOSE(V$2:V$3)-$B21:$C21,V$2:V$3-TRANSPOSE($B21:$C21))/4),"")</f>
        <v/>
      </c>
    </row>
    <row r="22" spans="1:22" x14ac:dyDescent="0.35">
      <c r="A22">
        <f t="shared" si="1"/>
        <v>19</v>
      </c>
      <c r="B22" s="7">
        <v>4.5430813654112501E-2</v>
      </c>
      <c r="C22" s="9">
        <v>-0.83240237225461167</v>
      </c>
      <c r="D22" s="8" cm="1">
        <f t="array" ref="D22">IF(D$1&lt;$A22,EXP(-MMULT(TRANSPOSE(D$2:D$3)-$B22:$C22,D$2:D$3-TRANSPOSE($B22:$C22))/4),"")</f>
        <v>0.40020648608342707</v>
      </c>
      <c r="E22" s="7" cm="1">
        <f t="array" ref="E22">IF(E$1&lt;$A22,EXP(-MMULT(TRANSPOSE(E$2:E$3)-$B22:$C22,E$2:E$3-TRANSPOSE($B22:$C22))/4),"")</f>
        <v>0.73461209082795875</v>
      </c>
      <c r="F22" s="7" cm="1">
        <f t="array" ref="F22">IF(F$1&lt;$A22,EXP(-MMULT(TRANSPOSE(F$2:F$3)-$B22:$C22,F$2:F$3-TRANSPOSE($B22:$C22))/4),"")</f>
        <v>0.44553624564046773</v>
      </c>
      <c r="G22" s="7" cm="1">
        <f t="array" ref="G22">IF(G$1&lt;$A22,EXP(-MMULT(TRANSPOSE(G$2:G$3)-$B22:$C22,G$2:G$3-TRANSPOSE($B22:$C22))/4),"")</f>
        <v>0.87866087089579703</v>
      </c>
      <c r="H22" s="7" cm="1">
        <f t="array" ref="H22">IF(H$1&lt;$A22,EXP(-MMULT(TRANSPOSE(H$2:H$3)-$B22:$C22,H$2:H$3-TRANSPOSE($B22:$C22))/4),"")</f>
        <v>0.76769897068622983</v>
      </c>
      <c r="I22" s="7" cm="1">
        <f t="array" ref="I22">IF(I$1&lt;$A22,EXP(-MMULT(TRANSPOSE(I$2:I$3)-$B22:$C22,I$2:I$3-TRANSPOSE($B22:$C22))/4),"")</f>
        <v>0.50289442528771355</v>
      </c>
      <c r="J22" s="7" cm="1">
        <f t="array" ref="J22">IF(J$1&lt;$A22,EXP(-MMULT(TRANSPOSE(J$2:J$3)-$B22:$C22,J$2:J$3-TRANSPOSE($B22:$C22))/4),"")</f>
        <v>0.79648437095771807</v>
      </c>
      <c r="K22" s="7" cm="1">
        <f t="array" ref="K22">IF(K$1&lt;$A22,EXP(-MMULT(TRANSPOSE(K$2:K$3)-$B22:$C22,K$2:K$3-TRANSPOSE($B22:$C22))/4),"")</f>
        <v>0.67721598837041752</v>
      </c>
      <c r="L22" s="7" cm="1">
        <f t="array" ref="L22">IF(L$1&lt;$A22,EXP(-MMULT(TRANSPOSE(L$2:L$3)-$B22:$C22,L$2:L$3-TRANSPOSE($B22:$C22))/4),"")</f>
        <v>0.70260866706330249</v>
      </c>
      <c r="M22" s="7" cm="1">
        <f t="array" ref="M22">IF(M$1&lt;$A22,EXP(-MMULT(TRANSPOSE(M$2:M$3)-$B22:$C22,M$2:M$3-TRANSPOSE($B22:$C22))/4),"")</f>
        <v>0.87866087089579692</v>
      </c>
      <c r="N22" s="7" cm="1">
        <f t="array" ref="N22">IF(N$1&lt;$A22,EXP(-MMULT(TRANSPOSE(N$2:N$3)-$B22:$C22,N$2:N$3-TRANSPOSE($B22:$C22))/4),"")</f>
        <v>0.81952771378275668</v>
      </c>
      <c r="O22" s="7" cm="1">
        <f t="array" ref="O22">IF(O$1&lt;$A22,EXP(-MMULT(TRANSPOSE(O$2:O$3)-$B22:$C22,O$2:O$3-TRANSPOSE($B22:$C22))/4),"")</f>
        <v>0.65575134547012914</v>
      </c>
      <c r="P22" s="7" cm="1">
        <f t="array" ref="P22">IF(P$1&lt;$A22,EXP(-MMULT(TRANSPOSE(P$2:P$3)-$B22:$C22,P$2:P$3-TRANSPOSE($B22:$C22))/4),"")</f>
        <v>0.92902499811586603</v>
      </c>
      <c r="Q22" s="7" cm="1">
        <f t="array" ref="Q22">IF(Q$1&lt;$A22,EXP(-MMULT(TRANSPOSE(Q$2:Q$3)-$B22:$C22,Q$2:Q$3-TRANSPOSE($B22:$C22))/4),"")</f>
        <v>0.48331346068483538</v>
      </c>
      <c r="R22" s="7" cm="1">
        <f t="array" ref="R22">IF(R$1&lt;$A22,EXP(-MMULT(TRANSPOSE(R$2:R$3)-$B22:$C22,R$2:R$3-TRANSPOSE($B22:$C22))/4),"")</f>
        <v>8.815206188706802E-2</v>
      </c>
      <c r="S22" s="7" cm="1">
        <f t="array" ref="S22">IF(S$1&lt;$A22,EXP(-MMULT(TRANSPOSE(S$2:S$3)-$B22:$C22,S$2:S$3-TRANSPOSE($B22:$C22))/4),"")</f>
        <v>0.35799082466077775</v>
      </c>
      <c r="T22" s="7" cm="1">
        <f t="array" ref="T22">IF(T$1&lt;$A22,EXP(-MMULT(TRANSPOSE(T$2:T$3)-$B22:$C22,T$2:T$3-TRANSPOSE($B22:$C22))/4),"")</f>
        <v>0.11595552856224263</v>
      </c>
      <c r="U22" s="7" cm="1">
        <f t="array" ref="U22">IF(U$1&lt;$A22,EXP(-MMULT(TRANSPOSE(U$2:U$3)-$B22:$C22,U$2:U$3-TRANSPOSE($B22:$C22))/4),"")</f>
        <v>0.34802770841133079</v>
      </c>
      <c r="V22" s="9" t="str" cm="1">
        <f t="array" ref="V22">IF(V$1&lt;$A22,EXP(-MMULT(TRANSPOSE(V$2:V$3)-$B22:$C22,V$2:V$3-TRANSPOSE($B22:$C22))/4),"")</f>
        <v/>
      </c>
    </row>
    <row r="23" spans="1:22" x14ac:dyDescent="0.35">
      <c r="R23" t="str" cm="1">
        <f t="array" ref="R23">IF(R$1&lt;$A23,EXP(-MMULT(R$2:R$3-$B23:$C23,R$2:R$3-$B23:$C23)/4),"")</f>
        <v/>
      </c>
      <c r="S23" t="str" cm="1">
        <f t="array" ref="S23">IF(S$1&lt;$A23,EXP(-MMULT(S$2:S$3-$B23:$C23,S$2:S$3-$B23:$C23)/4),"")</f>
        <v/>
      </c>
      <c r="T23" t="str" cm="1">
        <f t="array" ref="T23">IF(T$1&lt;$A23,EXP(-MMULT(T$2:T$3-$B23:$C23,T$2:T$3-$B23:$C23)/4),"")</f>
        <v/>
      </c>
      <c r="U23" t="str" cm="1">
        <f t="array" ref="U23">IF(U$1&lt;$A23,EXP(-MMULT(U$2:U$3-$B23:$C23,U$2:U$3-$B23:$C23)/4),"")</f>
        <v/>
      </c>
      <c r="V23" t="str" cm="1">
        <f t="array" ref="V23">IF(V$1&lt;$A23,EXP(-MMULT(V$2:V$3-$B23:$C23,V$2:V$3-$B23:$C23)/4),"")</f>
        <v/>
      </c>
    </row>
    <row r="24" spans="1:22" x14ac:dyDescent="0.35">
      <c r="D24" t="s">
        <v>3</v>
      </c>
      <c r="E24" s="10">
        <f>A22</f>
        <v>19</v>
      </c>
      <c r="F24" t="e" cm="1">
        <f t="array" aca="1" ref="F24" ca="1">" "&amp;FTEXT(E24)</f>
        <v>#NAME?</v>
      </c>
    </row>
    <row r="25" spans="1:22" x14ac:dyDescent="0.35">
      <c r="D25" t="s">
        <v>38</v>
      </c>
      <c r="E25" s="11">
        <f>COUNT(B22:C22)</f>
        <v>2</v>
      </c>
      <c r="F25" t="e" cm="1">
        <f t="array" aca="1" ref="F25" ca="1">" "&amp;FTEXT(E25)</f>
        <v>#NAME?</v>
      </c>
    </row>
    <row r="26" spans="1:22" x14ac:dyDescent="0.35">
      <c r="D26" t="s">
        <v>7</v>
      </c>
      <c r="E26" s="11" cm="1">
        <f t="array" ref="E26">1+2*SUM(D4:V22)/E24-2*(2/3)^(E25/2)*SUM(EXP(-(B4:B22^2+C4:C22^2)/6))+E24/2^(E25/2)</f>
        <v>0.13663323516634662</v>
      </c>
      <c r="F26" t="e" cm="1">
        <f t="array" aca="1" ref="F26" ca="1">" "&amp;FTEXT(E26)</f>
        <v>#NAME?</v>
      </c>
      <c r="P26" t="e" cm="1">
        <f t="array" aca="1" ref="P26" ca="1">ICF_GOF(B4:C22,"mnorm",TRUE)</f>
        <v>#NAME?</v>
      </c>
      <c r="Q26" s="10"/>
      <c r="R26" t="e" cm="1">
        <f t="array" aca="1" ref="R26" ca="1">" "&amp;FTEXT(P26)</f>
        <v>#NAME?</v>
      </c>
    </row>
    <row r="27" spans="1:22" x14ac:dyDescent="0.35">
      <c r="D27" t="s">
        <v>9</v>
      </c>
      <c r="E27" s="11">
        <f>0.27-0.556/SQRT(E24)+5.8/E24-27.6/SQRT(E24)^3+41.6/E24^2</f>
        <v>0.22968692719865313</v>
      </c>
      <c r="F27" t="e" cm="1">
        <f t="array" aca="1" ref="F27" ca="1">" "&amp;FTEXT(E27)</f>
        <v>#NAME?</v>
      </c>
      <c r="Q27" s="11"/>
    </row>
    <row r="28" spans="1:22" x14ac:dyDescent="0.35">
      <c r="D28" t="s">
        <v>10</v>
      </c>
      <c r="E28" s="12">
        <f>0.224-0.376/SQRT(E24)+3.8/E24-18.6/SQRT(E24)^3+27.8/E24^2</f>
        <v>0.19016206536700536</v>
      </c>
      <c r="F28" t="e" cm="1">
        <f t="array" aca="1" ref="F28" ca="1">" "&amp;FTEXT(E28)</f>
        <v>#NAME?</v>
      </c>
      <c r="Q2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Title</vt:lpstr>
      <vt:lpstr>Norm 1</vt:lpstr>
      <vt:lpstr>Norm 2</vt:lpstr>
      <vt:lpstr>Norm 3</vt:lpstr>
      <vt:lpstr>LogNorm</vt:lpstr>
      <vt:lpstr>Uniform 1</vt:lpstr>
      <vt:lpstr>Uniform 2</vt:lpstr>
      <vt:lpstr>Expon 1</vt:lpstr>
      <vt:lpstr>Expon 2</vt:lpstr>
      <vt:lpstr>Laplace</vt:lpstr>
      <vt:lpstr>Cauchy</vt:lpstr>
      <vt:lpstr>Gumbel</vt:lpstr>
      <vt:lpstr>Weibull</vt:lpstr>
      <vt:lpstr>Logistic 1</vt:lpstr>
      <vt:lpstr>Logistic 2</vt:lpstr>
      <vt:lpstr>MNorm 1</vt:lpstr>
      <vt:lpstr>MNorm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2023-06-18T20:44:55Z</dcterms:created>
  <dcterms:modified xsi:type="dcterms:W3CDTF">2023-08-10T15:14:02Z</dcterms:modified>
</cp:coreProperties>
</file>