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5C7B7CC-6496-42C5-B0A9-142D8C503A93}" xr6:coauthVersionLast="47" xr6:coauthVersionMax="47" xr10:uidLastSave="{00000000-0000-0000-0000-000000000000}"/>
  <bookViews>
    <workbookView xWindow="-110" yWindow="-110" windowWidth="19420" windowHeight="10300" xr2:uid="{28555198-5D44-487C-B545-73F13AF2B6F0}"/>
  </bookViews>
  <sheets>
    <sheet name="Title" sheetId="2" r:id="rId1"/>
    <sheet name="Fligner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1" l="1"/>
  <c r="U23" i="1"/>
  <c r="T23" i="1"/>
  <c r="T16" i="1"/>
  <c r="H13" i="1"/>
  <c r="H12" i="1"/>
  <c r="U9" i="1"/>
  <c r="T9" i="1"/>
  <c r="U26" i="1" l="1"/>
  <c r="U27" i="1" s="1"/>
  <c r="U24" i="1"/>
  <c r="T24" i="1"/>
  <c r="M22" i="1"/>
  <c r="L22" i="1"/>
  <c r="M18" i="1"/>
  <c r="L18" i="1"/>
  <c r="M17" i="1" a="1"/>
  <c r="M17" i="1" s="1"/>
  <c r="M10" i="1" s="1"/>
  <c r="L17" i="1"/>
  <c r="L10" i="1" s="1"/>
  <c r="L17" i="1" a="1"/>
  <c r="M16" i="1"/>
  <c r="L16" i="1"/>
  <c r="M15" i="1"/>
  <c r="L15" i="1"/>
  <c r="L8" i="1" s="1"/>
  <c r="E15" i="1"/>
  <c r="D15" i="1"/>
  <c r="M14" i="1"/>
  <c r="L14" i="1"/>
  <c r="E14" i="1"/>
  <c r="D14" i="1"/>
  <c r="M13" i="1" a="1"/>
  <c r="M13" i="1" s="1"/>
  <c r="L13" i="1"/>
  <c r="L7" i="1" s="1"/>
  <c r="L13" i="1" a="1"/>
  <c r="E13" i="1"/>
  <c r="D13" i="1"/>
  <c r="E12" i="1"/>
  <c r="D12" i="1"/>
  <c r="E11" i="1"/>
  <c r="D11" i="1"/>
  <c r="E10" i="1"/>
  <c r="D10" i="1"/>
  <c r="M9" i="1"/>
  <c r="L9" i="1"/>
  <c r="E9" i="1"/>
  <c r="D9" i="1"/>
  <c r="U8" i="1"/>
  <c r="T8" i="1"/>
  <c r="M8" i="1"/>
  <c r="E8" i="1"/>
  <c r="D8" i="1"/>
  <c r="U7" i="1"/>
  <c r="T7" i="1"/>
  <c r="T15" i="1" s="1"/>
  <c r="E7" i="1"/>
  <c r="D7" i="1"/>
  <c r="U6" i="1"/>
  <c r="T6" i="1"/>
  <c r="E6" i="1"/>
  <c r="D6" i="1"/>
  <c r="H5" i="1" s="1"/>
  <c r="M5" i="1"/>
  <c r="L5" i="1"/>
  <c r="E5" i="1"/>
  <c r="I5" i="1" s="1"/>
  <c r="D5" i="1"/>
  <c r="H7" i="1" s="1"/>
  <c r="T27" i="1" l="1"/>
  <c r="T19" i="1"/>
  <c r="M7" i="1"/>
  <c r="L20" i="1"/>
  <c r="M6" i="1" s="1"/>
  <c r="H6" i="1"/>
  <c r="T10" i="1"/>
  <c r="T14" i="1" s="1"/>
  <c r="T17" i="1" s="1"/>
  <c r="I6" i="1"/>
  <c r="I7" i="1"/>
  <c r="H9" i="1" s="1"/>
  <c r="H10" i="1" s="1"/>
  <c r="U10" i="1"/>
  <c r="L6" i="1" l="1"/>
  <c r="T18" i="1"/>
  <c r="T20" i="1"/>
  <c r="U19" i="1"/>
  <c r="M11" i="1"/>
  <c r="L11" i="1"/>
  <c r="T21" i="1" l="1"/>
  <c r="U20" i="1"/>
  <c r="U21" i="1" s="1"/>
</calcChain>
</file>

<file path=xl/sharedStrings.xml><?xml version="1.0" encoding="utf-8"?>
<sst xmlns="http://schemas.openxmlformats.org/spreadsheetml/2006/main" count="56" uniqueCount="43">
  <si>
    <t>Fligner-Policello Test</t>
  </si>
  <si>
    <t>Data</t>
  </si>
  <si>
    <t>N</t>
  </si>
  <si>
    <t>Box Plot</t>
  </si>
  <si>
    <t>New</t>
  </si>
  <si>
    <t>Old</t>
  </si>
  <si>
    <t>Mann-Whitney Test for Two Independent Samples</t>
  </si>
  <si>
    <t>M</t>
  </si>
  <si>
    <t>Min</t>
  </si>
  <si>
    <t>SS</t>
  </si>
  <si>
    <t>Q1-Min</t>
  </si>
  <si>
    <t>count</t>
  </si>
  <si>
    <t>Med-Q1</t>
  </si>
  <si>
    <t>median</t>
  </si>
  <si>
    <t>z</t>
  </si>
  <si>
    <t>Q3-Med</t>
  </si>
  <si>
    <t>rank sum</t>
  </si>
  <si>
    <t>p</t>
  </si>
  <si>
    <t>Max-Q3</t>
  </si>
  <si>
    <t>U</t>
  </si>
  <si>
    <t>Mean</t>
  </si>
  <si>
    <t>one tail</t>
  </si>
  <si>
    <t>two tail</t>
  </si>
  <si>
    <t>alpha</t>
  </si>
  <si>
    <t>Q1</t>
  </si>
  <si>
    <t>Median</t>
  </si>
  <si>
    <t>mean</t>
  </si>
  <si>
    <t>Q3</t>
  </si>
  <si>
    <t>std dev</t>
  </si>
  <si>
    <t>ties</t>
  </si>
  <si>
    <t>Max</t>
  </si>
  <si>
    <t>z-score</t>
  </si>
  <si>
    <t>effect r</t>
  </si>
  <si>
    <t>U-crit</t>
  </si>
  <si>
    <t>Grand Min</t>
  </si>
  <si>
    <t>p-value</t>
  </si>
  <si>
    <t>sig (norm)</t>
  </si>
  <si>
    <t>Outliers</t>
  </si>
  <si>
    <t>sig (table)</t>
  </si>
  <si>
    <t>sig (exact)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</si>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</sst>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0" xfId="0" applyBorder="1" applyAlignment="1">
      <alignment horizontal="right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Fligner!$K$6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5B9BD5"/>
                  </a:solidFill>
                </a14:hiddenFill>
              </a:ext>
            </a:extLst>
          </c:spPr>
          <c:invertIfNegative val="0"/>
          <c:cat>
            <c:strRef>
              <c:f>Fligner!$L$5:$M$5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Fligner!$L$6:$M$6</c:f>
              <c:numCache>
                <c:formatCode>General</c:formatCode>
                <c:ptCount val="2"/>
                <c:pt idx="0">
                  <c:v>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F-42B2-A9F5-1C0F34B9CC39}"/>
            </c:ext>
          </c:extLst>
        </c:ser>
        <c:ser>
          <c:idx val="1"/>
          <c:order val="1"/>
          <c:tx>
            <c:strRef>
              <c:f>Fligner!$K$7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ED7D31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Fligner!$L$5:$M$5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Fligner!$L$7:$M$7</c:f>
              <c:numCache>
                <c:formatCode>General</c:formatCode>
                <c:ptCount val="2"/>
                <c:pt idx="0">
                  <c:v>4</c:v>
                </c:pt>
                <c:pt idx="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F-42B2-A9F5-1C0F34B9CC39}"/>
            </c:ext>
          </c:extLst>
        </c:ser>
        <c:ser>
          <c:idx val="2"/>
          <c:order val="2"/>
          <c:tx>
            <c:strRef>
              <c:f>Fligner!$K$8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Fligner!$L$5:$M$5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Fligner!$L$8:$M$8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1F-42B2-A9F5-1C0F34B9CC39}"/>
            </c:ext>
          </c:extLst>
        </c:ser>
        <c:ser>
          <c:idx val="3"/>
          <c:order val="3"/>
          <c:tx>
            <c:strRef>
              <c:f>Fligner!$K$9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Fligner!$L$10:$M$10</c:f>
                <c:numCache>
                  <c:formatCode>General</c:formatCode>
                  <c:ptCount val="2"/>
                  <c:pt idx="0">
                    <c:v>16</c:v>
                  </c:pt>
                  <c:pt idx="1">
                    <c:v>4.5</c:v>
                  </c:pt>
                </c:numCache>
              </c:numRef>
            </c:plus>
          </c:errBars>
          <c:cat>
            <c:strRef>
              <c:f>Fligner!$L$5:$M$5</c:f>
              <c:strCache>
                <c:ptCount val="2"/>
                <c:pt idx="0">
                  <c:v>New</c:v>
                </c:pt>
                <c:pt idx="1">
                  <c:v>Old</c:v>
                </c:pt>
              </c:strCache>
            </c:strRef>
          </c:cat>
          <c:val>
            <c:numRef>
              <c:f>Fligner!$L$9:$M$9</c:f>
              <c:numCache>
                <c:formatCode>General</c:formatCode>
                <c:ptCount val="2"/>
                <c:pt idx="0">
                  <c:v>10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1F-42B2-A9F5-1C0F34B9C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6013160"/>
        <c:axId val="736010808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19050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Fligner!$L$11:$M$11</c:f>
              <c:numCache>
                <c:formatCode>General</c:formatCode>
                <c:ptCount val="2"/>
                <c:pt idx="0">
                  <c:v>14.272727272727273</c:v>
                </c:pt>
                <c:pt idx="1">
                  <c:v>11.1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1F-42B2-A9F5-1C0F34B9CC39}"/>
            </c:ext>
          </c:extLst>
        </c:ser>
        <c:ser>
          <c:idx val="5"/>
          <c:order val="5"/>
          <c:tx>
            <c:v>x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Fligner!$L$22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1F-42B2-A9F5-1C0F34B9CC39}"/>
            </c:ext>
          </c:extLst>
        </c:ser>
        <c:ser>
          <c:idx val="6"/>
          <c:order val="6"/>
          <c:tx>
            <c:v>x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</c:v>
              </c:pt>
            </c:numLit>
          </c:xVal>
          <c:yVal>
            <c:numRef>
              <c:f>Fligner!$M$22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1F-42B2-A9F5-1C0F34B9C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013160"/>
        <c:axId val="736010808"/>
      </c:scatterChart>
      <c:catAx>
        <c:axId val="736013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6010808"/>
        <c:crosses val="autoZero"/>
        <c:auto val="1"/>
        <c:lblAlgn val="ctr"/>
        <c:lblOffset val="100"/>
        <c:noMultiLvlLbl val="0"/>
      </c:catAx>
      <c:valAx>
        <c:axId val="736010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6013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11</xdr:row>
      <xdr:rowOff>100012</xdr:rowOff>
    </xdr:from>
    <xdr:to>
      <xdr:col>16</xdr:col>
      <xdr:colOff>323850</xdr:colOff>
      <xdr:row>25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3E49FA-984A-4A65-B275-5605C563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Non-Parametric%202%209%20Dec%202020.xlsx" TargetMode="External"/><Relationship Id="rId1" Type="http://schemas.openxmlformats.org/officeDocument/2006/relationships/externalLinkPath" Target="/Users/user/Documents/A%20Real%20Statistics%202020/Examples/Real%20Statistics%20Examples%20Non-Parametric%202%209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Fligner"/>
      <sheetName val="McNemar"/>
      <sheetName val="McNemar 1"/>
      <sheetName val="Runs Test 0"/>
      <sheetName val="Runs Test 1"/>
      <sheetName val="Runs Test 2"/>
      <sheetName val="Runs Test 3"/>
      <sheetName val="Resamp 1"/>
      <sheetName val="Resamp 1a"/>
      <sheetName val="Resamp 2"/>
      <sheetName val="Resamp 2a"/>
      <sheetName val="Resamp 3"/>
      <sheetName val="Resamp 3a"/>
      <sheetName val="Resamp 4"/>
      <sheetName val="Resamp 5"/>
      <sheetName val="Resamp 6"/>
      <sheetName val="MK"/>
      <sheetName val="Sen"/>
      <sheetName val="MK + Sen"/>
      <sheetName val="Gini"/>
      <sheetName val="Bowker"/>
      <sheetName val="Tol"/>
      <sheetName val="Runs Table"/>
    </sheetNames>
    <sheetDataSet>
      <sheetData sheetId="0" refreshError="1"/>
      <sheetData sheetId="1" refreshError="1"/>
      <sheetData sheetId="2">
        <row r="5">
          <cell r="L5" t="str">
            <v>New</v>
          </cell>
          <cell r="M5" t="str">
            <v>Old</v>
          </cell>
        </row>
        <row r="6">
          <cell r="K6" t="str">
            <v>Min</v>
          </cell>
          <cell r="L6">
            <v>2</v>
          </cell>
          <cell r="M6">
            <v>4</v>
          </cell>
        </row>
        <row r="7">
          <cell r="K7" t="str">
            <v>Q1-Min</v>
          </cell>
          <cell r="L7">
            <v>4</v>
          </cell>
          <cell r="M7">
            <v>4.5</v>
          </cell>
        </row>
        <row r="8">
          <cell r="K8" t="str">
            <v>Med-Q1</v>
          </cell>
          <cell r="L8">
            <v>3</v>
          </cell>
          <cell r="M8">
            <v>3</v>
          </cell>
        </row>
        <row r="9">
          <cell r="K9" t="str">
            <v>Q3-Med</v>
          </cell>
          <cell r="L9">
            <v>10</v>
          </cell>
          <cell r="M9">
            <v>2</v>
          </cell>
        </row>
        <row r="10">
          <cell r="L10">
            <v>16</v>
          </cell>
          <cell r="M10">
            <v>4.5</v>
          </cell>
        </row>
        <row r="11">
          <cell r="L11">
            <v>14.272727272727273</v>
          </cell>
          <cell r="M11">
            <v>11.1</v>
          </cell>
        </row>
        <row r="22">
          <cell r="L22">
            <v>40</v>
          </cell>
          <cell r="M2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F3" t="str">
            <v>Frequency</v>
          </cell>
        </row>
      </sheetData>
      <sheetData sheetId="10">
        <row r="14">
          <cell r="Z14">
            <v>6.5</v>
          </cell>
        </row>
      </sheetData>
      <sheetData sheetId="11">
        <row r="3">
          <cell r="L3" t="str">
            <v>Freq</v>
          </cell>
        </row>
      </sheetData>
      <sheetData sheetId="12">
        <row r="6">
          <cell r="CN6">
            <v>-8</v>
          </cell>
        </row>
      </sheetData>
      <sheetData sheetId="13">
        <row r="3">
          <cell r="H3" t="str">
            <v>Freq</v>
          </cell>
        </row>
      </sheetData>
      <sheetData sheetId="14">
        <row r="12">
          <cell r="W12">
            <v>-4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R12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8186-00A7-4980-A2D2-C94DAFCF617B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40</v>
      </c>
    </row>
    <row r="2" spans="1:2" x14ac:dyDescent="0.35">
      <c r="A2" t="s">
        <v>0</v>
      </c>
    </row>
    <row r="4" spans="1:2" x14ac:dyDescent="0.35">
      <c r="A4" t="s">
        <v>41</v>
      </c>
      <c r="B4" s="22">
        <v>45190</v>
      </c>
    </row>
    <row r="6" spans="1:2" x14ac:dyDescent="0.35">
      <c r="A6" s="23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FCCE-9948-422E-8BED-0CD114CE6E8D}">
  <sheetPr codeName="Sheet85"/>
  <dimension ref="A1:U27"/>
  <sheetViews>
    <sheetView workbookViewId="0"/>
  </sheetViews>
  <sheetFormatPr defaultRowHeight="14.5" x14ac:dyDescent="0.35"/>
  <cols>
    <col min="1" max="2" width="6" customWidth="1"/>
    <col min="3" max="3" width="4.54296875" customWidth="1"/>
    <col min="4" max="5" width="6" customWidth="1"/>
    <col min="6" max="6" width="3.81640625" customWidth="1"/>
    <col min="7" max="7" width="4.453125" customWidth="1"/>
  </cols>
  <sheetData>
    <row r="1" spans="1:21" x14ac:dyDescent="0.35">
      <c r="A1" s="1" t="s">
        <v>0</v>
      </c>
    </row>
    <row r="3" spans="1:21" x14ac:dyDescent="0.35">
      <c r="A3" s="2" t="s">
        <v>1</v>
      </c>
      <c r="B3" s="2"/>
      <c r="D3" s="2" t="s">
        <v>2</v>
      </c>
      <c r="E3" s="2"/>
      <c r="K3" t="s">
        <v>3</v>
      </c>
    </row>
    <row r="4" spans="1:21" x14ac:dyDescent="0.35">
      <c r="A4" s="3" t="s">
        <v>4</v>
      </c>
      <c r="B4" s="3" t="s">
        <v>5</v>
      </c>
      <c r="D4" s="3" t="s">
        <v>4</v>
      </c>
      <c r="E4" s="3" t="s">
        <v>5</v>
      </c>
      <c r="H4" s="3" t="s">
        <v>4</v>
      </c>
      <c r="I4" s="3" t="s">
        <v>5</v>
      </c>
      <c r="S4" t="s">
        <v>6</v>
      </c>
    </row>
    <row r="5" spans="1:21" x14ac:dyDescent="0.35">
      <c r="A5" s="4">
        <v>4</v>
      </c>
      <c r="B5" s="4">
        <v>12</v>
      </c>
      <c r="D5" s="4">
        <f t="shared" ref="D5:D15" si="0">IF(A5="","",COUNTIF($B$5:$B$15,"&lt;"&amp;A5)+0.5*COUNTIF($B$5:$B$15,A5))</f>
        <v>0.5</v>
      </c>
      <c r="E5" s="4">
        <f t="shared" ref="E5:E15" si="1">IF(B5="","",COUNTIF($A$5:$A$15,"&lt;"&amp;B5)+0.5*COUNTIF($A$5:$A$15,B5))</f>
        <v>8</v>
      </c>
      <c r="G5" s="4" t="s">
        <v>2</v>
      </c>
      <c r="H5" s="5">
        <f>SUM(D5:D15)</f>
        <v>45.5</v>
      </c>
      <c r="I5" s="5">
        <f>SUM(E5:E15)</f>
        <v>64.5</v>
      </c>
      <c r="L5" s="6" t="str">
        <f>A4</f>
        <v>New</v>
      </c>
      <c r="M5" s="6" t="str">
        <f>B4</f>
        <v>Old</v>
      </c>
    </row>
    <row r="6" spans="1:21" x14ac:dyDescent="0.35">
      <c r="A6" s="4">
        <v>10</v>
      </c>
      <c r="B6" s="4">
        <v>8</v>
      </c>
      <c r="D6" s="4">
        <f t="shared" si="0"/>
        <v>3.5</v>
      </c>
      <c r="E6" s="4">
        <f t="shared" si="1"/>
        <v>4.5</v>
      </c>
      <c r="G6" s="4" t="s">
        <v>7</v>
      </c>
      <c r="H6">
        <f>AVERAGE(D5:D15)</f>
        <v>4.1363636363636367</v>
      </c>
      <c r="I6">
        <f>AVERAGE(E5:E15)</f>
        <v>6.45</v>
      </c>
      <c r="K6" t="s">
        <v>8</v>
      </c>
      <c r="L6" s="7">
        <f>L13-$L20</f>
        <v>2</v>
      </c>
      <c r="M6" s="8">
        <f>M13-$L20</f>
        <v>4</v>
      </c>
      <c r="T6" t="str">
        <f>A4</f>
        <v>New</v>
      </c>
      <c r="U6" t="str">
        <f>B4</f>
        <v>Old</v>
      </c>
    </row>
    <row r="7" spans="1:21" x14ac:dyDescent="0.35">
      <c r="A7" s="4">
        <v>2</v>
      </c>
      <c r="B7" s="4">
        <v>6</v>
      </c>
      <c r="D7" s="4">
        <f t="shared" si="0"/>
        <v>0</v>
      </c>
      <c r="E7" s="4">
        <f t="shared" si="1"/>
        <v>3</v>
      </c>
      <c r="G7" s="4" t="s">
        <v>9</v>
      </c>
      <c r="H7" s="9">
        <f>DEVSQ(D5:D15)</f>
        <v>153.54545454545456</v>
      </c>
      <c r="I7" s="9">
        <f>DEVSQ(E5:E15)</f>
        <v>55.725000000000001</v>
      </c>
      <c r="K7" t="s">
        <v>10</v>
      </c>
      <c r="L7" s="10">
        <f t="shared" ref="L7:M10" si="2">L14-L13</f>
        <v>4</v>
      </c>
      <c r="M7" s="11">
        <f t="shared" si="2"/>
        <v>4.5</v>
      </c>
      <c r="S7" t="s">
        <v>11</v>
      </c>
      <c r="T7" s="7">
        <f>COUNT(A5:A15)</f>
        <v>11</v>
      </c>
      <c r="U7" s="8">
        <f>COUNT(B5:B15)</f>
        <v>10</v>
      </c>
    </row>
    <row r="8" spans="1:21" x14ac:dyDescent="0.35">
      <c r="A8" s="4">
        <v>9</v>
      </c>
      <c r="B8" s="4">
        <v>16</v>
      </c>
      <c r="D8" s="4">
        <f t="shared" si="0"/>
        <v>3</v>
      </c>
      <c r="E8" s="4">
        <f t="shared" si="1"/>
        <v>8</v>
      </c>
      <c r="K8" t="s">
        <v>12</v>
      </c>
      <c r="L8" s="10">
        <f t="shared" si="2"/>
        <v>3</v>
      </c>
      <c r="M8" s="11">
        <f t="shared" si="2"/>
        <v>3</v>
      </c>
      <c r="S8" t="s">
        <v>13</v>
      </c>
      <c r="T8" s="10">
        <f>MEDIAN(A5:A15)</f>
        <v>9</v>
      </c>
      <c r="U8" s="11">
        <f>MEDIAN(B5:B15)</f>
        <v>11.5</v>
      </c>
    </row>
    <row r="9" spans="1:21" x14ac:dyDescent="0.35">
      <c r="A9" s="4">
        <v>5</v>
      </c>
      <c r="B9" s="4">
        <v>12</v>
      </c>
      <c r="D9" s="4">
        <f t="shared" si="0"/>
        <v>1</v>
      </c>
      <c r="E9" s="4">
        <f t="shared" si="1"/>
        <v>8</v>
      </c>
      <c r="G9" s="4" t="s">
        <v>14</v>
      </c>
      <c r="H9" s="12">
        <f>ABS(I5-H5)/(2*SQRT(H7+I7+H6*I6))</f>
        <v>0.61846284576132837</v>
      </c>
      <c r="K9" t="s">
        <v>15</v>
      </c>
      <c r="L9" s="10">
        <f t="shared" si="2"/>
        <v>10</v>
      </c>
      <c r="M9" s="11">
        <f t="shared" si="2"/>
        <v>2</v>
      </c>
      <c r="S9" t="s">
        <v>16</v>
      </c>
      <c r="T9" s="10" t="e">
        <f ca="1">RANK_SUM(A5:A15,B5:B15,1)</f>
        <v>#NAME?</v>
      </c>
      <c r="U9" s="11" t="e">
        <f ca="1">RANK_SUM(B5:B15,A5:A15,1)</f>
        <v>#NAME?</v>
      </c>
    </row>
    <row r="10" spans="1:21" x14ac:dyDescent="0.35">
      <c r="A10" s="4">
        <v>28</v>
      </c>
      <c r="B10" s="4">
        <v>14</v>
      </c>
      <c r="D10" s="4">
        <f t="shared" si="0"/>
        <v>10</v>
      </c>
      <c r="E10" s="4">
        <f t="shared" si="1"/>
        <v>8</v>
      </c>
      <c r="G10" s="4" t="s">
        <v>17</v>
      </c>
      <c r="H10" s="13">
        <f>2*(1-NORMSDIST(H9))</f>
        <v>0.53627028197582272</v>
      </c>
      <c r="K10" t="s">
        <v>18</v>
      </c>
      <c r="L10" s="10">
        <f t="shared" si="2"/>
        <v>16</v>
      </c>
      <c r="M10" s="11">
        <f t="shared" si="2"/>
        <v>4.5</v>
      </c>
      <c r="S10" t="s">
        <v>19</v>
      </c>
      <c r="T10" s="14" t="e">
        <f ca="1">T7*U7+T7*(T7+1)/2-T9</f>
        <v>#NAME?</v>
      </c>
      <c r="U10" s="15" t="e">
        <f ca="1">T7*U7+U7*(U7+1)/2-U9</f>
        <v>#NAME?</v>
      </c>
    </row>
    <row r="11" spans="1:21" x14ac:dyDescent="0.35">
      <c r="A11" s="4">
        <v>8</v>
      </c>
      <c r="B11" s="4">
        <v>10</v>
      </c>
      <c r="D11" s="4">
        <f t="shared" si="0"/>
        <v>2.5</v>
      </c>
      <c r="E11" s="4">
        <f t="shared" si="1"/>
        <v>7.5</v>
      </c>
      <c r="K11" t="s">
        <v>20</v>
      </c>
      <c r="L11" s="14">
        <f>L18-$L20</f>
        <v>14.272727272727273</v>
      </c>
      <c r="M11" s="15">
        <f>M18-$L20</f>
        <v>11.1</v>
      </c>
    </row>
    <row r="12" spans="1:21" x14ac:dyDescent="0.35">
      <c r="A12" s="4">
        <v>7</v>
      </c>
      <c r="B12" s="4">
        <v>18</v>
      </c>
      <c r="D12" s="4">
        <f t="shared" si="0"/>
        <v>2</v>
      </c>
      <c r="E12" s="4">
        <f t="shared" si="1"/>
        <v>8</v>
      </c>
      <c r="G12" s="4" t="s">
        <v>14</v>
      </c>
      <c r="H12" s="12" t="e">
        <f ca="1">FPSTAT(A5:A15,B5:B15)</f>
        <v>#NAME?</v>
      </c>
      <c r="T12" s="5" t="s">
        <v>21</v>
      </c>
      <c r="U12" s="5" t="s">
        <v>22</v>
      </c>
    </row>
    <row r="13" spans="1:21" x14ac:dyDescent="0.35">
      <c r="A13" s="4">
        <v>9</v>
      </c>
      <c r="B13" s="4">
        <v>4</v>
      </c>
      <c r="D13" s="4">
        <f t="shared" si="0"/>
        <v>3</v>
      </c>
      <c r="E13" s="4">
        <f t="shared" si="1"/>
        <v>1.5</v>
      </c>
      <c r="G13" s="4" t="s">
        <v>17</v>
      </c>
      <c r="H13" s="13" t="e">
        <f ca="1">FPTEST(A5:A15,B5:B15)</f>
        <v>#NAME?</v>
      </c>
      <c r="K13" t="s">
        <v>8</v>
      </c>
      <c r="L13" s="7">
        <f t="array" ref="L13">MIN(IF(A5:A15&gt;=L14-3*(L16-L14)/2,A5:A15,""))</f>
        <v>2</v>
      </c>
      <c r="M13" s="8">
        <f t="array" ref="M13">MIN(IF(B5:B15&gt;=M14-3*(M16-M14)/2,B5:B15,""))</f>
        <v>4</v>
      </c>
      <c r="S13" t="s">
        <v>23</v>
      </c>
      <c r="T13" s="16">
        <v>0.05</v>
      </c>
    </row>
    <row r="14" spans="1:21" x14ac:dyDescent="0.35">
      <c r="A14" s="4">
        <v>35</v>
      </c>
      <c r="B14" s="4">
        <v>11</v>
      </c>
      <c r="D14" s="4">
        <f t="shared" si="0"/>
        <v>10</v>
      </c>
      <c r="E14" s="4">
        <f t="shared" si="1"/>
        <v>8</v>
      </c>
      <c r="K14" t="s">
        <v>24</v>
      </c>
      <c r="L14" s="10">
        <f>QUARTILE(A5:A15,1)</f>
        <v>6</v>
      </c>
      <c r="M14" s="11">
        <f>QUARTILE(B5:B15,1)</f>
        <v>8.5</v>
      </c>
      <c r="S14" t="s">
        <v>19</v>
      </c>
      <c r="T14" s="17" t="e">
        <f ca="1">MIN(T10,U10)</f>
        <v>#NAME?</v>
      </c>
    </row>
    <row r="15" spans="1:21" x14ac:dyDescent="0.35">
      <c r="A15" s="18">
        <v>40</v>
      </c>
      <c r="B15" s="18"/>
      <c r="D15" s="18">
        <f t="shared" si="0"/>
        <v>10</v>
      </c>
      <c r="E15" s="18" t="str">
        <f t="shared" si="1"/>
        <v/>
      </c>
      <c r="K15" t="s">
        <v>25</v>
      </c>
      <c r="L15" s="10">
        <f>MEDIAN(A5:A15)</f>
        <v>9</v>
      </c>
      <c r="M15" s="11">
        <f>MEDIAN(B5:B15)</f>
        <v>11.5</v>
      </c>
      <c r="S15" t="s">
        <v>26</v>
      </c>
      <c r="T15" s="17">
        <f>T7*U7/2</f>
        <v>55</v>
      </c>
    </row>
    <row r="16" spans="1:21" x14ac:dyDescent="0.35">
      <c r="K16" t="s">
        <v>27</v>
      </c>
      <c r="L16" s="10">
        <f>QUARTILE(A5:A15,3)</f>
        <v>19</v>
      </c>
      <c r="M16" s="11">
        <f>QUARTILE(B5:B15,3)</f>
        <v>13.5</v>
      </c>
      <c r="S16" t="s">
        <v>28</v>
      </c>
      <c r="T16" s="17" t="e">
        <f ca="1">SQRT(T15*(T7+U7+1)/6*(1-TiesCorrection(A5:A15,B5:B15,2)/((T7+U7)^3-T7-U7)))</f>
        <v>#NAME?</v>
      </c>
      <c r="U16" t="s">
        <v>29</v>
      </c>
    </row>
    <row r="17" spans="11:21" x14ac:dyDescent="0.35">
      <c r="K17" t="s">
        <v>30</v>
      </c>
      <c r="L17" s="10">
        <f t="array" ref="L17">MAX(IF(A5:A15&lt;=L16+3*(L16-L14)/2,A5:A15,""))</f>
        <v>35</v>
      </c>
      <c r="M17" s="11">
        <f t="array" ref="M17">MAX(IF(B5:B15&lt;=M16+3*(M16-M14)/2,B5:B15,""))</f>
        <v>18</v>
      </c>
      <c r="S17" t="s">
        <v>31</v>
      </c>
      <c r="T17" s="17" t="e">
        <f ca="1">ABS(STANDARDIZE(T14,T15,T16))</f>
        <v>#NAME?</v>
      </c>
    </row>
    <row r="18" spans="11:21" x14ac:dyDescent="0.35">
      <c r="K18" t="s">
        <v>20</v>
      </c>
      <c r="L18" s="14">
        <f>AVERAGE(A5:A15)</f>
        <v>14.272727272727273</v>
      </c>
      <c r="M18" s="15">
        <f>AVERAGE(B5:B15)</f>
        <v>11.1</v>
      </c>
      <c r="S18" t="s">
        <v>32</v>
      </c>
      <c r="T18" s="17" t="e">
        <f ca="1">T17/SQRT(T7+U7)</f>
        <v>#NAME?</v>
      </c>
    </row>
    <row r="19" spans="11:21" x14ac:dyDescent="0.35">
      <c r="S19" t="s">
        <v>33</v>
      </c>
      <c r="T19" s="16" t="e">
        <f ca="1">T15+T16*NORMSINV(T13)</f>
        <v>#NAME?</v>
      </c>
      <c r="U19" s="8" t="e">
        <f ca="1">T15+T16*NORMSINV(T13/2)</f>
        <v>#NAME?</v>
      </c>
    </row>
    <row r="20" spans="11:21" x14ac:dyDescent="0.35">
      <c r="K20" t="s">
        <v>34</v>
      </c>
      <c r="L20" s="19">
        <f>IF(MIN(L13:M13)&gt;=0,0,MIN(L13:M13))</f>
        <v>0</v>
      </c>
      <c r="S20" t="s">
        <v>35</v>
      </c>
      <c r="T20" s="17" t="e">
        <f ca="1">1-NORMSDIST(T17)</f>
        <v>#NAME?</v>
      </c>
      <c r="U20" s="11" t="e">
        <f ca="1">2*T20</f>
        <v>#NAME?</v>
      </c>
    </row>
    <row r="21" spans="11:21" x14ac:dyDescent="0.35">
      <c r="S21" t="s">
        <v>36</v>
      </c>
      <c r="T21" s="20" t="e">
        <f ca="1">IF(T20&lt;T13,"yes","no")</f>
        <v>#NAME?</v>
      </c>
      <c r="U21" s="21" t="e">
        <f ca="1">IF(U20&lt;T13,"yes","no")</f>
        <v>#NAME?</v>
      </c>
    </row>
    <row r="22" spans="11:21" x14ac:dyDescent="0.35">
      <c r="K22" t="s">
        <v>37</v>
      </c>
      <c r="L22">
        <f>A15</f>
        <v>40</v>
      </c>
      <c r="M22">
        <f>B15</f>
        <v>0</v>
      </c>
    </row>
    <row r="23" spans="11:21" x14ac:dyDescent="0.35">
      <c r="S23" t="s">
        <v>33</v>
      </c>
      <c r="T23" s="16" t="e">
        <f ca="1">MCRIT(T7,U7,T13,1)</f>
        <v>#NAME?</v>
      </c>
      <c r="U23" s="16" t="e">
        <f ca="1">MCRIT(T7,U7,T13,2)</f>
        <v>#NAME?</v>
      </c>
    </row>
    <row r="24" spans="11:21" x14ac:dyDescent="0.35">
      <c r="S24" t="s">
        <v>38</v>
      </c>
      <c r="T24" s="20" t="str">
        <f ca="1">IF(ISNUMBER(T23),IF(T14&lt;T23,"yes","no"),"no")</f>
        <v>no</v>
      </c>
      <c r="U24" s="20" t="str">
        <f ca="1">IF(ISNUMBER(U23),IF(T14&lt;U23,"yes","no"),"no")</f>
        <v>no</v>
      </c>
    </row>
    <row r="26" spans="11:21" x14ac:dyDescent="0.35">
      <c r="S26" t="s">
        <v>35</v>
      </c>
      <c r="T26" s="16" t="e">
        <f ca="1">MANN_EXACT(A5:A15,B5:B15,1)</f>
        <v>#NAME?</v>
      </c>
      <c r="U26" s="16" t="e">
        <f ca="1">2*T26</f>
        <v>#NAME?</v>
      </c>
    </row>
    <row r="27" spans="11:21" x14ac:dyDescent="0.35">
      <c r="S27" t="s">
        <v>39</v>
      </c>
      <c r="T27" s="20" t="e">
        <f ca="1">IF(T26&lt;T13,"yes","no")</f>
        <v>#NAME?</v>
      </c>
      <c r="U27" s="20" t="e">
        <f ca="1">IF(U26&lt;T13,"yes","no")</f>
        <v>#NAME?</v>
      </c>
    </row>
  </sheetData>
  <mergeCells count="2">
    <mergeCell ref="A3:B3"/>
    <mergeCell ref="D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Fligner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2023-09-21T13:27:06Z</dcterms:created>
  <dcterms:modified xsi:type="dcterms:W3CDTF">2023-09-21T18:47:39Z</dcterms:modified>
</cp:coreProperties>
</file>