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0B1F201-AEA6-48D3-B45D-449A281227DC}" xr6:coauthVersionLast="47" xr6:coauthVersionMax="47" xr10:uidLastSave="{00000000-0000-0000-0000-000000000000}"/>
  <bookViews>
    <workbookView xWindow="-120" yWindow="-120" windowWidth="19440" windowHeight="10320" xr2:uid="{09EFFE43-0B89-4C97-A9D0-C5884C354BBC}"/>
  </bookViews>
  <sheets>
    <sheet name="Title" sheetId="1" r:id="rId1"/>
    <sheet name="Sign A" sheetId="2" r:id="rId2"/>
    <sheet name="Sign B" sheetId="3" r:id="rId3"/>
  </sheets>
  <externalReferences>
    <externalReference r:id="rId4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G10" i="3"/>
  <c r="G21" i="2"/>
  <c r="G20" i="2"/>
  <c r="M12" i="2"/>
  <c r="M11" i="2"/>
  <c r="P8" i="2" a="1"/>
  <c r="P20" i="2" s="1"/>
  <c r="M5" i="2"/>
  <c r="M4" i="2"/>
  <c r="D18" i="3"/>
  <c r="D17" i="3"/>
  <c r="D16" i="3"/>
  <c r="D15" i="3"/>
  <c r="D14" i="3"/>
  <c r="D13" i="3"/>
  <c r="D12" i="3"/>
  <c r="D11" i="3"/>
  <c r="D10" i="3"/>
  <c r="G9" i="3" a="1"/>
  <c r="G9" i="3" s="1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D6" i="3"/>
  <c r="A6" i="3"/>
  <c r="D5" i="3"/>
  <c r="J9" i="3" s="1"/>
  <c r="A5" i="3"/>
  <c r="D4" i="3"/>
  <c r="J20" i="2"/>
  <c r="D18" i="2"/>
  <c r="D17" i="2"/>
  <c r="D16" i="2"/>
  <c r="J23" i="2" s="1"/>
  <c r="D15" i="2"/>
  <c r="D14" i="2"/>
  <c r="D13" i="2"/>
  <c r="J22" i="2" s="1"/>
  <c r="D12" i="2"/>
  <c r="D11" i="2"/>
  <c r="J21" i="2" s="1"/>
  <c r="D10" i="2"/>
  <c r="O9" i="2"/>
  <c r="D9" i="2"/>
  <c r="D8" i="2"/>
  <c r="D7" i="2"/>
  <c r="D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D5" i="2"/>
  <c r="A5" i="2"/>
  <c r="D4" i="2"/>
  <c r="G5" i="2" s="1"/>
  <c r="M3" i="2"/>
  <c r="J3" i="2"/>
  <c r="G3" i="2"/>
  <c r="P13" i="2" l="1"/>
  <c r="P21" i="2"/>
  <c r="R21" i="2" s="1"/>
  <c r="P14" i="2"/>
  <c r="R14" i="2" s="1"/>
  <c r="P22" i="2"/>
  <c r="P8" i="2"/>
  <c r="P16" i="2"/>
  <c r="R16" i="2" s="1"/>
  <c r="P15" i="2"/>
  <c r="P9" i="2"/>
  <c r="P17" i="2"/>
  <c r="P10" i="2"/>
  <c r="R10" i="2" s="1"/>
  <c r="P18" i="2"/>
  <c r="R18" i="2" s="1"/>
  <c r="P11" i="2"/>
  <c r="P19" i="2"/>
  <c r="R19" i="2" s="1"/>
  <c r="P12" i="2"/>
  <c r="R12" i="2" s="1"/>
  <c r="M7" i="2"/>
  <c r="R11" i="2"/>
  <c r="R17" i="2"/>
  <c r="R13" i="2"/>
  <c r="M14" i="2"/>
  <c r="R22" i="2"/>
  <c r="R15" i="2"/>
  <c r="G17" i="2"/>
  <c r="G16" i="2"/>
  <c r="G7" i="2"/>
  <c r="G11" i="2"/>
  <c r="G14" i="2"/>
  <c r="G15" i="2"/>
  <c r="P5" i="2"/>
  <c r="G13" i="2"/>
  <c r="J14" i="2"/>
  <c r="J16" i="2"/>
  <c r="J12" i="2"/>
  <c r="G19" i="2"/>
  <c r="P4" i="2"/>
  <c r="G9" i="2"/>
  <c r="O10" i="2"/>
  <c r="G6" i="2"/>
  <c r="R20" i="2"/>
  <c r="G10" i="2"/>
  <c r="J13" i="2"/>
  <c r="G8" i="2"/>
  <c r="G18" i="2"/>
  <c r="G4" i="2"/>
  <c r="P3" i="2"/>
  <c r="Q3" i="2" s="1"/>
  <c r="Q8" i="2" s="1"/>
  <c r="O11" i="2" l="1"/>
  <c r="Q10" i="2"/>
  <c r="J15" i="2" a="1"/>
  <c r="J15" i="2" s="1"/>
  <c r="J8" i="2" s="1"/>
  <c r="J7" i="2"/>
  <c r="J6" i="2"/>
  <c r="G12" i="2"/>
  <c r="R8" i="2"/>
  <c r="R9" i="2"/>
  <c r="J11" i="2" a="1"/>
  <c r="J11" i="2" s="1"/>
  <c r="J5" i="2" s="1"/>
  <c r="Q9" i="2"/>
  <c r="J18" i="2" l="1"/>
  <c r="J9" i="2" s="1"/>
  <c r="J4" i="2"/>
  <c r="Q11" i="2"/>
  <c r="O12" i="2"/>
  <c r="Q12" i="2" l="1"/>
  <c r="O13" i="2"/>
  <c r="Q13" i="2" l="1"/>
  <c r="O14" i="2"/>
  <c r="Q14" i="2" l="1"/>
  <c r="O15" i="2"/>
  <c r="O16" i="2" l="1"/>
  <c r="Q15" i="2"/>
  <c r="Q16" i="2" l="1"/>
  <c r="O17" i="2"/>
  <c r="Q17" i="2" l="1"/>
  <c r="O18" i="2"/>
  <c r="O19" i="2" l="1"/>
  <c r="Q18" i="2"/>
  <c r="Q19" i="2" l="1"/>
  <c r="O20" i="2"/>
  <c r="O21" i="2" l="1"/>
  <c r="Q20" i="2"/>
  <c r="Q21" i="2" l="1"/>
  <c r="O22" i="2"/>
  <c r="Q22" i="2" s="1"/>
</calcChain>
</file>

<file path=xl/sharedStrings.xml><?xml version="1.0" encoding="utf-8"?>
<sst xmlns="http://schemas.openxmlformats.org/spreadsheetml/2006/main" count="78" uniqueCount="55">
  <si>
    <t>Sign Test</t>
  </si>
  <si>
    <t>Descriptive Statistics</t>
  </si>
  <si>
    <t>Box Plot</t>
  </si>
  <si>
    <t>Shapiro-Wilk Test</t>
  </si>
  <si>
    <t>QQ Plot - Difference</t>
  </si>
  <si>
    <t>Person</t>
  </si>
  <si>
    <t>Before</t>
  </si>
  <si>
    <t>After</t>
  </si>
  <si>
    <t>Difference</t>
  </si>
  <si>
    <t>Count</t>
  </si>
  <si>
    <t>Mean</t>
  </si>
  <si>
    <t>Min</t>
  </si>
  <si>
    <t>W-stat</t>
  </si>
  <si>
    <t>Standard Error</t>
  </si>
  <si>
    <t>Q1-Min</t>
  </si>
  <si>
    <t>p-value</t>
  </si>
  <si>
    <t>Std Dev</t>
  </si>
  <si>
    <t>Median</t>
  </si>
  <si>
    <t>Med-Q1</t>
  </si>
  <si>
    <t>alpha</t>
  </si>
  <si>
    <t>Mode</t>
  </si>
  <si>
    <t>Q3-Med</t>
  </si>
  <si>
    <t>normal</t>
  </si>
  <si>
    <t>Interval</t>
  </si>
  <si>
    <t>Data</t>
  </si>
  <si>
    <t>Std Norm</t>
  </si>
  <si>
    <t>Std Data</t>
  </si>
  <si>
    <t>Standard Deviation</t>
  </si>
  <si>
    <t>Max-Q3</t>
  </si>
  <si>
    <t>Sample Variance</t>
  </si>
  <si>
    <t>d'Agostino-Pearson</t>
  </si>
  <si>
    <t>Kurtosis</t>
  </si>
  <si>
    <t>Skewness</t>
  </si>
  <si>
    <t>DA-stat</t>
  </si>
  <si>
    <t>Range</t>
  </si>
  <si>
    <t>Q1</t>
  </si>
  <si>
    <t>Maximum</t>
  </si>
  <si>
    <t>Minimum</t>
  </si>
  <si>
    <t>Q3</t>
  </si>
  <si>
    <t>Sum</t>
  </si>
  <si>
    <t>Max</t>
  </si>
  <si>
    <t>Geometric Mean</t>
  </si>
  <si>
    <t>Harmonic Mean</t>
  </si>
  <si>
    <t>Grand Min</t>
  </si>
  <si>
    <t>AAD</t>
  </si>
  <si>
    <t>MAD</t>
  </si>
  <si>
    <t>Outliers</t>
  </si>
  <si>
    <t>IQR</t>
  </si>
  <si>
    <t>Alpha</t>
  </si>
  <si>
    <t>Hyp Med</t>
  </si>
  <si>
    <t>Tails</t>
  </si>
  <si>
    <t>Real Statistics Using Excel</t>
  </si>
  <si>
    <t>Updated</t>
  </si>
  <si>
    <t>Copyright © 2013 - 2023 Charles Zaiontz</t>
  </si>
  <si>
    <t>Paired Sample Sign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</si>
</sst>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'Sign A'!$I$4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'Sign A'!$J$3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'Sign A'!$J$4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8-4C9A-882A-826C4F6B91A9}"/>
            </c:ext>
          </c:extLst>
        </c:ser>
        <c:ser>
          <c:idx val="1"/>
          <c:order val="1"/>
          <c:tx>
            <c:strRef>
              <c:f>'Sign A'!$I$5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'Sign A'!$J$3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'Sign A'!$J$5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8-4C9A-882A-826C4F6B91A9}"/>
            </c:ext>
          </c:extLst>
        </c:ser>
        <c:ser>
          <c:idx val="2"/>
          <c:order val="2"/>
          <c:tx>
            <c:strRef>
              <c:f>'Sign A'!$I$6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'Sign A'!$J$3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'Sign A'!$J$6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8-4C9A-882A-826C4F6B91A9}"/>
            </c:ext>
          </c:extLst>
        </c:ser>
        <c:ser>
          <c:idx val="3"/>
          <c:order val="3"/>
          <c:tx>
            <c:strRef>
              <c:f>'Sign A'!$I$7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'Sign A'!$J$8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</c:errBars>
          <c:cat>
            <c:strRef>
              <c:f>'Sign A'!$J$3</c:f>
              <c:strCache>
                <c:ptCount val="1"/>
                <c:pt idx="0">
                  <c:v>Difference</c:v>
                </c:pt>
              </c:strCache>
            </c:strRef>
          </c:cat>
          <c:val>
            <c:numRef>
              <c:f>'Sign A'!$J$7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8-4C9A-882A-826C4F6B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234296"/>
        <c:axId val="748235864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'Sign A'!$J$9</c:f>
              <c:numCache>
                <c:formatCode>General</c:formatCode>
                <c:ptCount val="1"/>
                <c:pt idx="0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A8-4C9A-882A-826C4F6B91A9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xVal>
          <c:yVal>
            <c:numRef>
              <c:f>'Sign A'!$J$20:$J$23</c:f>
              <c:numCache>
                <c:formatCode>General</c:formatCode>
                <c:ptCount val="4"/>
                <c:pt idx="0">
                  <c:v>35</c:v>
                </c:pt>
                <c:pt idx="1">
                  <c:v>-9</c:v>
                </c:pt>
                <c:pt idx="2">
                  <c:v>55</c:v>
                </c:pt>
                <c:pt idx="3">
                  <c:v>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A8-4C9A-882A-826C4F6B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34296"/>
        <c:axId val="748235864"/>
      </c:scatterChart>
      <c:catAx>
        <c:axId val="74823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235864"/>
        <c:crosses val="autoZero"/>
        <c:auto val="1"/>
        <c:lblAlgn val="ctr"/>
        <c:lblOffset val="100"/>
        <c:noMultiLvlLbl val="0"/>
      </c:catAx>
      <c:valAx>
        <c:axId val="748235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234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Difference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'Sign A'!$P$8:$P$22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'Sign A'!$Q$8:$Q$22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1-4526-AA13-F4E41400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32728"/>
        <c:axId val="748233120"/>
      </c:scatterChart>
      <c:valAx>
        <c:axId val="74823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233120"/>
        <c:crosses val="autoZero"/>
        <c:crossBetween val="midCat"/>
      </c:valAx>
      <c:valAx>
        <c:axId val="74823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232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0</xdr:row>
      <xdr:rowOff>128587</xdr:rowOff>
    </xdr:from>
    <xdr:to>
      <xdr:col>20</xdr:col>
      <xdr:colOff>495300</xdr:colOff>
      <xdr:row>15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B0A65-47FC-49BE-85F6-952A1964A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14</xdr:row>
      <xdr:rowOff>176212</xdr:rowOff>
    </xdr:from>
    <xdr:to>
      <xdr:col>20</xdr:col>
      <xdr:colOff>495300</xdr:colOff>
      <xdr:row>29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8B6C3A-DBAA-40A8-97DB-13149BCCD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>
        <row r="3">
          <cell r="J3" t="str">
            <v>Difference</v>
          </cell>
        </row>
        <row r="4">
          <cell r="I4" t="str">
            <v>Min</v>
          </cell>
          <cell r="J4">
            <v>2</v>
          </cell>
        </row>
        <row r="5">
          <cell r="I5" t="str">
            <v>Q1-Min</v>
          </cell>
          <cell r="J5">
            <v>4</v>
          </cell>
        </row>
        <row r="6">
          <cell r="I6" t="str">
            <v>Med-Q1</v>
          </cell>
          <cell r="J6">
            <v>2</v>
          </cell>
        </row>
        <row r="7">
          <cell r="I7" t="str">
            <v>Q3-Med</v>
          </cell>
          <cell r="J7">
            <v>4</v>
          </cell>
        </row>
        <row r="8">
          <cell r="J8">
            <v>1</v>
          </cell>
          <cell r="P8">
            <v>-12</v>
          </cell>
          <cell r="Q8">
            <v>-1.8339146358159142</v>
          </cell>
        </row>
        <row r="9">
          <cell r="J9">
            <v>10.8</v>
          </cell>
          <cell r="P9">
            <v>-9</v>
          </cell>
          <cell r="Q9">
            <v>-1.2815515655446006</v>
          </cell>
        </row>
        <row r="10">
          <cell r="P10">
            <v>2</v>
          </cell>
          <cell r="Q10">
            <v>-0.96742156610170071</v>
          </cell>
        </row>
        <row r="11">
          <cell r="P11">
            <v>6</v>
          </cell>
          <cell r="Q11">
            <v>-0.72791329088164469</v>
          </cell>
        </row>
        <row r="12">
          <cell r="P12">
            <v>6</v>
          </cell>
          <cell r="Q12">
            <v>-0.52440051270804089</v>
          </cell>
        </row>
        <row r="13">
          <cell r="P13">
            <v>7</v>
          </cell>
          <cell r="Q13">
            <v>-0.34069482708779553</v>
          </cell>
        </row>
        <row r="14">
          <cell r="P14">
            <v>7</v>
          </cell>
          <cell r="Q14">
            <v>-0.16789400478810546</v>
          </cell>
        </row>
        <row r="15">
          <cell r="P15">
            <v>8</v>
          </cell>
          <cell r="Q15">
            <v>0</v>
          </cell>
        </row>
        <row r="16">
          <cell r="P16">
            <v>10</v>
          </cell>
          <cell r="Q16">
            <v>0.16789400478810546</v>
          </cell>
        </row>
        <row r="17">
          <cell r="P17">
            <v>10</v>
          </cell>
          <cell r="Q17">
            <v>0.34069482708779542</v>
          </cell>
        </row>
        <row r="18">
          <cell r="P18">
            <v>11</v>
          </cell>
          <cell r="Q18">
            <v>0.52440051270804078</v>
          </cell>
        </row>
        <row r="19">
          <cell r="P19">
            <v>13</v>
          </cell>
          <cell r="Q19">
            <v>0.72791329088164458</v>
          </cell>
        </row>
        <row r="20">
          <cell r="J20">
            <v>35</v>
          </cell>
          <cell r="P20">
            <v>13</v>
          </cell>
          <cell r="Q20">
            <v>0.96742156610170071</v>
          </cell>
        </row>
        <row r="21">
          <cell r="J21">
            <v>-9</v>
          </cell>
          <cell r="P21">
            <v>35</v>
          </cell>
          <cell r="Q21">
            <v>1.2815515655446006</v>
          </cell>
        </row>
        <row r="22">
          <cell r="J22">
            <v>55</v>
          </cell>
          <cell r="P22">
            <v>55</v>
          </cell>
          <cell r="Q22">
            <v>1.8339146358159142</v>
          </cell>
        </row>
        <row r="23">
          <cell r="J23">
            <v>-12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0F93-0C82-4BDC-B2EC-906EB03628F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51</v>
      </c>
    </row>
    <row r="2" spans="1:2" x14ac:dyDescent="0.35">
      <c r="A2" t="s">
        <v>54</v>
      </c>
    </row>
    <row r="4" spans="1:2" x14ac:dyDescent="0.35">
      <c r="A4" t="s">
        <v>52</v>
      </c>
      <c r="B4" s="15">
        <v>45190</v>
      </c>
    </row>
    <row r="6" spans="1:2" x14ac:dyDescent="0.35">
      <c r="A6" s="16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BF21-403F-4865-A516-626735CD463E}">
  <sheetPr codeName="Sheet3"/>
  <dimension ref="A1:R23"/>
  <sheetViews>
    <sheetView workbookViewId="0">
      <selection activeCell="M16" sqref="M16"/>
    </sheetView>
  </sheetViews>
  <sheetFormatPr defaultRowHeight="14.5" x14ac:dyDescent="0.35"/>
  <cols>
    <col min="4" max="4" width="10.453125" customWidth="1"/>
    <col min="6" max="6" width="18" customWidth="1"/>
    <col min="9" max="9" width="10" customWidth="1"/>
  </cols>
  <sheetData>
    <row r="1" spans="1:18" x14ac:dyDescent="0.35">
      <c r="A1" s="1" t="s">
        <v>0</v>
      </c>
      <c r="F1" t="s">
        <v>1</v>
      </c>
      <c r="I1" t="s">
        <v>2</v>
      </c>
      <c r="L1" t="s">
        <v>3</v>
      </c>
      <c r="O1" t="s">
        <v>4</v>
      </c>
    </row>
    <row r="3" spans="1:18" x14ac:dyDescent="0.35">
      <c r="A3" s="2" t="s">
        <v>5</v>
      </c>
      <c r="B3" s="2" t="s">
        <v>6</v>
      </c>
      <c r="C3" s="2" t="s">
        <v>7</v>
      </c>
      <c r="D3" s="2" t="s">
        <v>8</v>
      </c>
      <c r="F3" s="3"/>
      <c r="G3" s="3" t="str">
        <f>D3</f>
        <v>Difference</v>
      </c>
      <c r="J3" s="4" t="str">
        <f>D3</f>
        <v>Difference</v>
      </c>
      <c r="L3" s="3"/>
      <c r="M3" s="3" t="str">
        <f>D3</f>
        <v>Difference</v>
      </c>
      <c r="O3" t="s">
        <v>9</v>
      </c>
      <c r="P3">
        <f>COUNT(D4:D18)</f>
        <v>15</v>
      </c>
      <c r="Q3">
        <f>2*P3</f>
        <v>30</v>
      </c>
    </row>
    <row r="4" spans="1:18" x14ac:dyDescent="0.35">
      <c r="A4" s="5">
        <v>1</v>
      </c>
      <c r="B4" s="5">
        <v>210</v>
      </c>
      <c r="C4" s="5">
        <v>197</v>
      </c>
      <c r="D4" s="5">
        <f>B4-C4</f>
        <v>13</v>
      </c>
      <c r="F4" t="s">
        <v>10</v>
      </c>
      <c r="G4">
        <f>AVERAGE(D4:D18)</f>
        <v>10.8</v>
      </c>
      <c r="I4" t="s">
        <v>11</v>
      </c>
      <c r="J4" s="6">
        <f>J11-$J18</f>
        <v>2</v>
      </c>
      <c r="L4" t="s">
        <v>12</v>
      </c>
      <c r="M4" t="e">
        <f ca="1">SHAPIRO(D4:D18)</f>
        <v>#NAME?</v>
      </c>
      <c r="O4" t="s">
        <v>10</v>
      </c>
      <c r="P4">
        <f>AVERAGE(D4:D18)</f>
        <v>10.8</v>
      </c>
    </row>
    <row r="5" spans="1:18" x14ac:dyDescent="0.35">
      <c r="A5" s="5">
        <f>A4+1</f>
        <v>2</v>
      </c>
      <c r="B5" s="5">
        <v>205</v>
      </c>
      <c r="C5" s="5">
        <v>195</v>
      </c>
      <c r="D5" s="5">
        <f t="shared" ref="D5:D18" si="0">B5-C5</f>
        <v>10</v>
      </c>
      <c r="F5" t="s">
        <v>13</v>
      </c>
      <c r="G5">
        <f>STDEV(D4:D18)/SQRT(COUNT(D4:D18))</f>
        <v>4.1532546044666958</v>
      </c>
      <c r="I5" t="s">
        <v>14</v>
      </c>
      <c r="J5" s="7">
        <f>MAX(J12-J11,0)</f>
        <v>4</v>
      </c>
      <c r="L5" t="s">
        <v>15</v>
      </c>
      <c r="M5" t="e">
        <f ca="1">SWTEST(D4:D18)</f>
        <v>#NAME?</v>
      </c>
      <c r="O5" t="s">
        <v>16</v>
      </c>
      <c r="P5">
        <f>STDEV(D4:D18)</f>
        <v>16.085485915658786</v>
      </c>
    </row>
    <row r="6" spans="1:18" x14ac:dyDescent="0.35">
      <c r="A6" s="5">
        <f t="shared" ref="A6:A18" si="1">A5+1</f>
        <v>3</v>
      </c>
      <c r="B6" s="5">
        <v>193</v>
      </c>
      <c r="C6" s="5">
        <v>191</v>
      </c>
      <c r="D6" s="5">
        <f t="shared" si="0"/>
        <v>2</v>
      </c>
      <c r="F6" t="s">
        <v>17</v>
      </c>
      <c r="G6">
        <f>MEDIAN(D4:D18)</f>
        <v>8</v>
      </c>
      <c r="I6" t="s">
        <v>18</v>
      </c>
      <c r="J6" s="7">
        <f t="shared" ref="J6:J8" si="2">MAX(J13-J12,0)</f>
        <v>2</v>
      </c>
      <c r="L6" t="s">
        <v>19</v>
      </c>
      <c r="M6">
        <v>0.05</v>
      </c>
    </row>
    <row r="7" spans="1:18" x14ac:dyDescent="0.35">
      <c r="A7" s="5">
        <f t="shared" si="1"/>
        <v>4</v>
      </c>
      <c r="B7" s="5">
        <v>182</v>
      </c>
      <c r="C7" s="5">
        <v>174</v>
      </c>
      <c r="D7" s="5">
        <f t="shared" si="0"/>
        <v>8</v>
      </c>
      <c r="F7" t="s">
        <v>20</v>
      </c>
      <c r="G7">
        <f>MODE(D4:D18)</f>
        <v>13</v>
      </c>
      <c r="I7" t="s">
        <v>21</v>
      </c>
      <c r="J7" s="7">
        <f t="shared" si="2"/>
        <v>4</v>
      </c>
      <c r="L7" s="8" t="s">
        <v>22</v>
      </c>
      <c r="M7" s="9" t="e">
        <f ca="1">IF(M5&lt;M6,"no","yes")</f>
        <v>#NAME?</v>
      </c>
      <c r="O7" t="s">
        <v>23</v>
      </c>
      <c r="P7" t="s">
        <v>24</v>
      </c>
      <c r="Q7" t="s">
        <v>25</v>
      </c>
      <c r="R7" t="s">
        <v>26</v>
      </c>
    </row>
    <row r="8" spans="1:18" x14ac:dyDescent="0.35">
      <c r="A8" s="5">
        <f t="shared" si="1"/>
        <v>5</v>
      </c>
      <c r="B8" s="5">
        <v>271</v>
      </c>
      <c r="C8" s="5">
        <v>236</v>
      </c>
      <c r="D8" s="5">
        <f t="shared" si="0"/>
        <v>35</v>
      </c>
      <c r="F8" t="s">
        <v>27</v>
      </c>
      <c r="G8">
        <f>STDEV(D4:D18)</f>
        <v>16.085485915658786</v>
      </c>
      <c r="I8" t="s">
        <v>28</v>
      </c>
      <c r="J8" s="7">
        <f t="shared" si="2"/>
        <v>1</v>
      </c>
      <c r="O8">
        <v>1</v>
      </c>
      <c r="P8" t="e">
        <f t="array" aca="1" ref="P8:P22" ca="1">QSORT(D4:D18)</f>
        <v>#NAME?</v>
      </c>
      <c r="Q8">
        <f>NORMSINV(O8/Q$3)</f>
        <v>-1.8339146358159142</v>
      </c>
      <c r="R8" t="e">
        <f ca="1">STANDARDIZE(P8,P$4,P$5)</f>
        <v>#NAME?</v>
      </c>
    </row>
    <row r="9" spans="1:18" x14ac:dyDescent="0.35">
      <c r="A9" s="5">
        <f t="shared" si="1"/>
        <v>6</v>
      </c>
      <c r="B9" s="5">
        <v>239</v>
      </c>
      <c r="C9" s="5">
        <v>226</v>
      </c>
      <c r="D9" s="5">
        <f t="shared" si="0"/>
        <v>13</v>
      </c>
      <c r="F9" t="s">
        <v>29</v>
      </c>
      <c r="G9">
        <f>VAR(D4:D18)</f>
        <v>258.74285714285713</v>
      </c>
      <c r="I9" t="s">
        <v>10</v>
      </c>
      <c r="J9" s="10">
        <f>J16-$J18</f>
        <v>10.8</v>
      </c>
      <c r="L9" t="s">
        <v>30</v>
      </c>
      <c r="O9">
        <f>O8+2</f>
        <v>3</v>
      </c>
      <c r="P9" t="e">
        <f ca="1"/>
        <v>#NAME?</v>
      </c>
      <c r="Q9">
        <f t="shared" ref="Q9:Q22" si="3">NORMSINV(O9/Q$3)</f>
        <v>-1.2815515655446006</v>
      </c>
      <c r="R9" t="e">
        <f t="shared" ref="R9:R22" ca="1" si="4">STANDARDIZE(P9,P$4,P$5)</f>
        <v>#NAME?</v>
      </c>
    </row>
    <row r="10" spans="1:18" x14ac:dyDescent="0.35">
      <c r="A10" s="5">
        <f t="shared" si="1"/>
        <v>7</v>
      </c>
      <c r="B10" s="5">
        <v>164</v>
      </c>
      <c r="C10" s="5">
        <v>157</v>
      </c>
      <c r="D10" s="5">
        <f t="shared" si="0"/>
        <v>7</v>
      </c>
      <c r="F10" t="s">
        <v>31</v>
      </c>
      <c r="G10">
        <f>KURT(D4:D18)</f>
        <v>3.7668894886890252</v>
      </c>
      <c r="O10">
        <f t="shared" ref="O10:O22" si="5">O9+2</f>
        <v>5</v>
      </c>
      <c r="P10" t="e">
        <f ca="1"/>
        <v>#NAME?</v>
      </c>
      <c r="Q10">
        <f t="shared" si="3"/>
        <v>-0.96742156610170071</v>
      </c>
      <c r="R10" t="e">
        <f t="shared" ca="1" si="4"/>
        <v>#NAME?</v>
      </c>
    </row>
    <row r="11" spans="1:18" x14ac:dyDescent="0.35">
      <c r="A11" s="5">
        <f t="shared" si="1"/>
        <v>8</v>
      </c>
      <c r="B11" s="5">
        <v>197</v>
      </c>
      <c r="C11" s="5">
        <v>206</v>
      </c>
      <c r="D11" s="5">
        <f t="shared" si="0"/>
        <v>-9</v>
      </c>
      <c r="F11" t="s">
        <v>32</v>
      </c>
      <c r="G11">
        <f>SKEW(D4:D18)</f>
        <v>1.5821021697761628</v>
      </c>
      <c r="I11" t="s">
        <v>11</v>
      </c>
      <c r="J11" s="6">
        <f t="array" ref="J11">MIN(IF(D4:D18&gt;=J12-3*(J14-J12)/2,D4:D18,""))</f>
        <v>2</v>
      </c>
      <c r="L11" s="11" t="s">
        <v>33</v>
      </c>
      <c r="M11" s="11" t="e">
        <f ca="1">DAGOSTINO(D4:D18)</f>
        <v>#NAME?</v>
      </c>
      <c r="O11">
        <f t="shared" si="5"/>
        <v>7</v>
      </c>
      <c r="P11" t="e">
        <f ca="1"/>
        <v>#NAME?</v>
      </c>
      <c r="Q11">
        <f t="shared" si="3"/>
        <v>-0.72791329088164469</v>
      </c>
      <c r="R11" t="e">
        <f t="shared" ca="1" si="4"/>
        <v>#NAME?</v>
      </c>
    </row>
    <row r="12" spans="1:18" x14ac:dyDescent="0.35">
      <c r="A12" s="5">
        <f t="shared" si="1"/>
        <v>9</v>
      </c>
      <c r="B12" s="5">
        <v>222</v>
      </c>
      <c r="C12" s="5">
        <v>215</v>
      </c>
      <c r="D12" s="5">
        <f t="shared" si="0"/>
        <v>7</v>
      </c>
      <c r="F12" t="s">
        <v>34</v>
      </c>
      <c r="G12">
        <f>G13-G14</f>
        <v>67</v>
      </c>
      <c r="I12" t="s">
        <v>35</v>
      </c>
      <c r="J12" s="7">
        <f>QUARTILE(D4:D18,1)</f>
        <v>6</v>
      </c>
      <c r="L12" t="s">
        <v>15</v>
      </c>
      <c r="M12" t="e">
        <f ca="1">DPTEST(D4:D18)</f>
        <v>#NAME?</v>
      </c>
      <c r="O12">
        <f t="shared" si="5"/>
        <v>9</v>
      </c>
      <c r="P12" t="e">
        <f ca="1"/>
        <v>#NAME?</v>
      </c>
      <c r="Q12">
        <f t="shared" si="3"/>
        <v>-0.52440051270804089</v>
      </c>
      <c r="R12" t="e">
        <f t="shared" ca="1" si="4"/>
        <v>#NAME?</v>
      </c>
    </row>
    <row r="13" spans="1:18" x14ac:dyDescent="0.35">
      <c r="A13" s="5">
        <f t="shared" si="1"/>
        <v>10</v>
      </c>
      <c r="B13" s="5">
        <v>251</v>
      </c>
      <c r="C13" s="5">
        <v>196</v>
      </c>
      <c r="D13" s="5">
        <f t="shared" si="0"/>
        <v>55</v>
      </c>
      <c r="F13" t="s">
        <v>36</v>
      </c>
      <c r="G13">
        <f>MAX(D4:D18)</f>
        <v>55</v>
      </c>
      <c r="I13" t="s">
        <v>17</v>
      </c>
      <c r="J13" s="7">
        <f>MEDIAN(D4:D18)</f>
        <v>8</v>
      </c>
      <c r="L13" t="s">
        <v>19</v>
      </c>
      <c r="M13">
        <v>0.05</v>
      </c>
      <c r="O13">
        <f t="shared" si="5"/>
        <v>11</v>
      </c>
      <c r="P13" t="e">
        <f ca="1"/>
        <v>#NAME?</v>
      </c>
      <c r="Q13">
        <f t="shared" si="3"/>
        <v>-0.34069482708779553</v>
      </c>
      <c r="R13" t="e">
        <f t="shared" ca="1" si="4"/>
        <v>#NAME?</v>
      </c>
    </row>
    <row r="14" spans="1:18" x14ac:dyDescent="0.35">
      <c r="A14" s="5">
        <f t="shared" si="1"/>
        <v>11</v>
      </c>
      <c r="B14" s="5">
        <v>187</v>
      </c>
      <c r="C14" s="5">
        <v>181</v>
      </c>
      <c r="D14" s="5">
        <f t="shared" si="0"/>
        <v>6</v>
      </c>
      <c r="F14" t="s">
        <v>37</v>
      </c>
      <c r="G14">
        <f>MIN(D4:D18)</f>
        <v>-12</v>
      </c>
      <c r="I14" t="s">
        <v>38</v>
      </c>
      <c r="J14" s="7">
        <f>QUARTILE(D4:D18,3)</f>
        <v>12</v>
      </c>
      <c r="L14" s="8" t="s">
        <v>22</v>
      </c>
      <c r="M14" s="9" t="e">
        <f ca="1">IF(M12&lt;M13,"no","yes")</f>
        <v>#NAME?</v>
      </c>
      <c r="O14">
        <f t="shared" si="5"/>
        <v>13</v>
      </c>
      <c r="P14" t="e">
        <f ca="1"/>
        <v>#NAME?</v>
      </c>
      <c r="Q14">
        <f t="shared" si="3"/>
        <v>-0.16789400478810546</v>
      </c>
      <c r="R14" t="e">
        <f t="shared" ca="1" si="4"/>
        <v>#NAME?</v>
      </c>
    </row>
    <row r="15" spans="1:18" x14ac:dyDescent="0.35">
      <c r="A15" s="5">
        <f t="shared" si="1"/>
        <v>12</v>
      </c>
      <c r="B15" s="5">
        <v>175</v>
      </c>
      <c r="C15" s="5">
        <v>164</v>
      </c>
      <c r="D15" s="5">
        <f t="shared" si="0"/>
        <v>11</v>
      </c>
      <c r="F15" t="s">
        <v>39</v>
      </c>
      <c r="G15">
        <f>SUM(D4:D18)</f>
        <v>162</v>
      </c>
      <c r="I15" t="s">
        <v>40</v>
      </c>
      <c r="J15" s="7">
        <f t="array" ref="J15">MAX(IF(D4:D18&lt;=J14+3*(J14-J12)/2,D4:D18,""))</f>
        <v>13</v>
      </c>
      <c r="O15">
        <f t="shared" si="5"/>
        <v>15</v>
      </c>
      <c r="P15" t="e">
        <f ca="1"/>
        <v>#NAME?</v>
      </c>
      <c r="Q15">
        <f t="shared" si="3"/>
        <v>0</v>
      </c>
      <c r="R15" t="e">
        <f t="shared" ca="1" si="4"/>
        <v>#NAME?</v>
      </c>
    </row>
    <row r="16" spans="1:18" x14ac:dyDescent="0.35">
      <c r="A16" s="5">
        <f t="shared" si="1"/>
        <v>13</v>
      </c>
      <c r="B16" s="5">
        <v>186</v>
      </c>
      <c r="C16" s="5">
        <v>198</v>
      </c>
      <c r="D16" s="5">
        <f t="shared" si="0"/>
        <v>-12</v>
      </c>
      <c r="F16" t="s">
        <v>9</v>
      </c>
      <c r="G16">
        <f>COUNT(D4:D18)</f>
        <v>15</v>
      </c>
      <c r="I16" t="s">
        <v>10</v>
      </c>
      <c r="J16" s="10">
        <f>AVERAGE(D4:D18)</f>
        <v>10.8</v>
      </c>
      <c r="O16">
        <f t="shared" si="5"/>
        <v>17</v>
      </c>
      <c r="P16" t="e">
        <f ca="1"/>
        <v>#NAME?</v>
      </c>
      <c r="Q16">
        <f t="shared" si="3"/>
        <v>0.16789400478810546</v>
      </c>
      <c r="R16" t="e">
        <f t="shared" ca="1" si="4"/>
        <v>#NAME?</v>
      </c>
    </row>
    <row r="17" spans="1:18" x14ac:dyDescent="0.35">
      <c r="A17" s="5">
        <f t="shared" si="1"/>
        <v>14</v>
      </c>
      <c r="B17" s="5">
        <v>243</v>
      </c>
      <c r="C17" s="5">
        <v>233</v>
      </c>
      <c r="D17" s="5">
        <f t="shared" si="0"/>
        <v>10</v>
      </c>
      <c r="F17" t="s">
        <v>41</v>
      </c>
      <c r="G17" t="e">
        <f>GEOMEAN(D4:D18)</f>
        <v>#NUM!</v>
      </c>
      <c r="O17">
        <f t="shared" si="5"/>
        <v>19</v>
      </c>
      <c r="P17" t="e">
        <f ca="1"/>
        <v>#NAME?</v>
      </c>
      <c r="Q17">
        <f t="shared" si="3"/>
        <v>0.34069482708779542</v>
      </c>
      <c r="R17" t="e">
        <f t="shared" ca="1" si="4"/>
        <v>#NAME?</v>
      </c>
    </row>
    <row r="18" spans="1:18" x14ac:dyDescent="0.35">
      <c r="A18" s="12">
        <f t="shared" si="1"/>
        <v>15</v>
      </c>
      <c r="B18" s="12">
        <v>246</v>
      </c>
      <c r="C18" s="12">
        <v>240</v>
      </c>
      <c r="D18" s="12">
        <f t="shared" si="0"/>
        <v>6</v>
      </c>
      <c r="F18" t="s">
        <v>42</v>
      </c>
      <c r="G18" t="e">
        <f>HARMEAN(D4:D18)</f>
        <v>#NUM!</v>
      </c>
      <c r="I18" t="s">
        <v>43</v>
      </c>
      <c r="J18" s="13">
        <f>IF(MIN(J11)&gt;=0,0,MIN(J11))</f>
        <v>0</v>
      </c>
      <c r="O18">
        <f t="shared" si="5"/>
        <v>21</v>
      </c>
      <c r="P18" t="e">
        <f ca="1"/>
        <v>#NAME?</v>
      </c>
      <c r="Q18">
        <f t="shared" si="3"/>
        <v>0.52440051270804078</v>
      </c>
      <c r="R18" t="e">
        <f t="shared" ca="1" si="4"/>
        <v>#NAME?</v>
      </c>
    </row>
    <row r="19" spans="1:18" x14ac:dyDescent="0.35">
      <c r="F19" t="s">
        <v>44</v>
      </c>
      <c r="G19">
        <f>AVEDEV(D4:D18)</f>
        <v>9.7333333333333361</v>
      </c>
      <c r="O19">
        <f t="shared" si="5"/>
        <v>23</v>
      </c>
      <c r="P19" t="e">
        <f ca="1"/>
        <v>#NAME?</v>
      </c>
      <c r="Q19">
        <f t="shared" si="3"/>
        <v>0.72791329088164458</v>
      </c>
      <c r="R19" t="e">
        <f t="shared" ca="1" si="4"/>
        <v>#NAME?</v>
      </c>
    </row>
    <row r="20" spans="1:18" x14ac:dyDescent="0.35">
      <c r="F20" t="s">
        <v>45</v>
      </c>
      <c r="G20" t="e">
        <f ca="1">MAD(D4:D18)</f>
        <v>#NAME?</v>
      </c>
      <c r="I20" t="s">
        <v>46</v>
      </c>
      <c r="J20">
        <f>D8</f>
        <v>35</v>
      </c>
      <c r="O20">
        <f t="shared" si="5"/>
        <v>25</v>
      </c>
      <c r="P20" t="e">
        <f ca="1"/>
        <v>#NAME?</v>
      </c>
      <c r="Q20">
        <f t="shared" si="3"/>
        <v>0.96742156610170071</v>
      </c>
      <c r="R20" t="e">
        <f t="shared" ca="1" si="4"/>
        <v>#NAME?</v>
      </c>
    </row>
    <row r="21" spans="1:18" x14ac:dyDescent="0.35">
      <c r="F21" s="14" t="s">
        <v>47</v>
      </c>
      <c r="G21" s="14" t="e">
        <f ca="1">IQR(D4:D18,FALSE)</f>
        <v>#NAME?</v>
      </c>
      <c r="J21">
        <f>D11</f>
        <v>-9</v>
      </c>
      <c r="O21">
        <f t="shared" si="5"/>
        <v>27</v>
      </c>
      <c r="P21" t="e">
        <f ca="1"/>
        <v>#NAME?</v>
      </c>
      <c r="Q21">
        <f t="shared" si="3"/>
        <v>1.2815515655446006</v>
      </c>
      <c r="R21" t="e">
        <f t="shared" ca="1" si="4"/>
        <v>#NAME?</v>
      </c>
    </row>
    <row r="22" spans="1:18" x14ac:dyDescent="0.35">
      <c r="J22">
        <f>D13</f>
        <v>55</v>
      </c>
      <c r="O22">
        <f t="shared" si="5"/>
        <v>29</v>
      </c>
      <c r="P22" t="e">
        <f ca="1"/>
        <v>#NAME?</v>
      </c>
      <c r="Q22">
        <f t="shared" si="3"/>
        <v>1.8339146358159142</v>
      </c>
      <c r="R22" t="e">
        <f t="shared" ca="1" si="4"/>
        <v>#NAME?</v>
      </c>
    </row>
    <row r="23" spans="1:18" x14ac:dyDescent="0.35">
      <c r="J23">
        <f>D16</f>
        <v>-12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A3F6-852A-4B83-94A7-FEFED2591C0F}">
  <sheetPr codeName="Sheet4"/>
  <dimension ref="A1:J18"/>
  <sheetViews>
    <sheetView workbookViewId="0"/>
  </sheetViews>
  <sheetFormatPr defaultRowHeight="14.5" x14ac:dyDescent="0.35"/>
  <cols>
    <col min="4" max="4" width="10.453125" customWidth="1"/>
  </cols>
  <sheetData>
    <row r="1" spans="1:10" x14ac:dyDescent="0.35">
      <c r="A1" s="1" t="s">
        <v>0</v>
      </c>
    </row>
    <row r="3" spans="1:10" x14ac:dyDescent="0.35">
      <c r="A3" s="2" t="s">
        <v>5</v>
      </c>
      <c r="B3" s="2" t="s">
        <v>6</v>
      </c>
      <c r="C3" s="2" t="s">
        <v>7</v>
      </c>
      <c r="D3" s="2" t="s">
        <v>8</v>
      </c>
      <c r="F3" t="s">
        <v>0</v>
      </c>
      <c r="I3" t="s">
        <v>0</v>
      </c>
    </row>
    <row r="4" spans="1:10" x14ac:dyDescent="0.35">
      <c r="A4" s="5">
        <v>1</v>
      </c>
      <c r="B4" s="5">
        <v>210</v>
      </c>
      <c r="C4" s="5">
        <v>197</v>
      </c>
      <c r="D4" s="5">
        <f>B4-C4</f>
        <v>13</v>
      </c>
    </row>
    <row r="5" spans="1:10" x14ac:dyDescent="0.35">
      <c r="A5" s="5">
        <f>A4+1</f>
        <v>2</v>
      </c>
      <c r="B5" s="5">
        <v>205</v>
      </c>
      <c r="C5" s="5">
        <v>195</v>
      </c>
      <c r="D5" s="5">
        <f t="shared" ref="D5:D18" si="0">B5-C5</f>
        <v>10</v>
      </c>
      <c r="F5" t="s">
        <v>48</v>
      </c>
      <c r="G5" s="6">
        <v>0.05</v>
      </c>
      <c r="I5" t="s">
        <v>48</v>
      </c>
      <c r="J5" s="6">
        <v>0.05</v>
      </c>
    </row>
    <row r="6" spans="1:10" x14ac:dyDescent="0.35">
      <c r="A6" s="5">
        <f t="shared" ref="A6:A18" si="1">A5+1</f>
        <v>3</v>
      </c>
      <c r="B6" s="5">
        <v>193</v>
      </c>
      <c r="C6" s="5">
        <v>191</v>
      </c>
      <c r="D6" s="5">
        <f t="shared" si="0"/>
        <v>2</v>
      </c>
      <c r="F6" t="s">
        <v>49</v>
      </c>
      <c r="G6" s="7">
        <v>0</v>
      </c>
      <c r="I6" t="s">
        <v>49</v>
      </c>
      <c r="J6" s="7">
        <v>0</v>
      </c>
    </row>
    <row r="7" spans="1:10" x14ac:dyDescent="0.35">
      <c r="A7" s="5">
        <f t="shared" si="1"/>
        <v>4</v>
      </c>
      <c r="B7" s="5">
        <v>182</v>
      </c>
      <c r="C7" s="5">
        <v>174</v>
      </c>
      <c r="D7" s="5">
        <f t="shared" si="0"/>
        <v>8</v>
      </c>
      <c r="F7" t="s">
        <v>50</v>
      </c>
      <c r="G7" s="10">
        <v>2</v>
      </c>
      <c r="I7" t="s">
        <v>50</v>
      </c>
      <c r="J7" s="10">
        <v>2</v>
      </c>
    </row>
    <row r="8" spans="1:10" x14ac:dyDescent="0.35">
      <c r="A8" s="5">
        <f t="shared" si="1"/>
        <v>5</v>
      </c>
      <c r="B8" s="5">
        <v>271</v>
      </c>
      <c r="C8" s="5">
        <v>236</v>
      </c>
      <c r="D8" s="5">
        <f t="shared" si="0"/>
        <v>35</v>
      </c>
    </row>
    <row r="9" spans="1:10" x14ac:dyDescent="0.35">
      <c r="A9" s="5">
        <f t="shared" si="1"/>
        <v>6</v>
      </c>
      <c r="B9" s="5">
        <v>239</v>
      </c>
      <c r="C9" s="5">
        <v>226</v>
      </c>
      <c r="D9" s="5">
        <f t="shared" si="0"/>
        <v>13</v>
      </c>
      <c r="F9" t="s">
        <v>17</v>
      </c>
      <c r="G9" s="6">
        <f t="array" ref="G9">MEDIAN(B4:B18-C4:C18)</f>
        <v>8</v>
      </c>
      <c r="I9" t="s">
        <v>17</v>
      </c>
      <c r="J9" s="6">
        <f>MEDIAN(D4:D18)</f>
        <v>8</v>
      </c>
    </row>
    <row r="10" spans="1:10" x14ac:dyDescent="0.35">
      <c r="A10" s="5">
        <f t="shared" si="1"/>
        <v>7</v>
      </c>
      <c r="B10" s="5">
        <v>164</v>
      </c>
      <c r="C10" s="5">
        <v>157</v>
      </c>
      <c r="D10" s="5">
        <f t="shared" si="0"/>
        <v>7</v>
      </c>
      <c r="F10" t="s">
        <v>15</v>
      </c>
      <c r="G10" s="10" t="e">
        <f ca="1">SignTest(B4:B18,C4:C18,G7)</f>
        <v>#NAME?</v>
      </c>
      <c r="I10" t="s">
        <v>15</v>
      </c>
      <c r="J10" s="10" t="e">
        <f ca="1">SignTest(D4:D18,J6,J7)</f>
        <v>#NAME?</v>
      </c>
    </row>
    <row r="11" spans="1:10" x14ac:dyDescent="0.35">
      <c r="A11" s="5">
        <f t="shared" si="1"/>
        <v>8</v>
      </c>
      <c r="B11" s="5">
        <v>197</v>
      </c>
      <c r="C11" s="5">
        <v>206</v>
      </c>
      <c r="D11" s="5">
        <f t="shared" si="0"/>
        <v>-9</v>
      </c>
    </row>
    <row r="12" spans="1:10" x14ac:dyDescent="0.35">
      <c r="A12" s="5">
        <f t="shared" si="1"/>
        <v>9</v>
      </c>
      <c r="B12" s="5">
        <v>222</v>
      </c>
      <c r="C12" s="5">
        <v>215</v>
      </c>
      <c r="D12" s="5">
        <f t="shared" si="0"/>
        <v>7</v>
      </c>
    </row>
    <row r="13" spans="1:10" x14ac:dyDescent="0.35">
      <c r="A13" s="5">
        <f t="shared" si="1"/>
        <v>10</v>
      </c>
      <c r="B13" s="5">
        <v>251</v>
      </c>
      <c r="C13" s="5">
        <v>196</v>
      </c>
      <c r="D13" s="5">
        <f t="shared" si="0"/>
        <v>55</v>
      </c>
    </row>
    <row r="14" spans="1:10" x14ac:dyDescent="0.35">
      <c r="A14" s="5">
        <f t="shared" si="1"/>
        <v>11</v>
      </c>
      <c r="B14" s="5">
        <v>187</v>
      </c>
      <c r="C14" s="5">
        <v>181</v>
      </c>
      <c r="D14" s="5">
        <f t="shared" si="0"/>
        <v>6</v>
      </c>
    </row>
    <row r="15" spans="1:10" x14ac:dyDescent="0.35">
      <c r="A15" s="5">
        <f t="shared" si="1"/>
        <v>12</v>
      </c>
      <c r="B15" s="5">
        <v>175</v>
      </c>
      <c r="C15" s="5">
        <v>164</v>
      </c>
      <c r="D15" s="5">
        <f t="shared" si="0"/>
        <v>11</v>
      </c>
    </row>
    <row r="16" spans="1:10" x14ac:dyDescent="0.35">
      <c r="A16" s="5">
        <f t="shared" si="1"/>
        <v>13</v>
      </c>
      <c r="B16" s="5">
        <v>186</v>
      </c>
      <c r="C16" s="5">
        <v>198</v>
      </c>
      <c r="D16" s="5">
        <f t="shared" si="0"/>
        <v>-12</v>
      </c>
    </row>
    <row r="17" spans="1:4" x14ac:dyDescent="0.35">
      <c r="A17" s="5">
        <f t="shared" si="1"/>
        <v>14</v>
      </c>
      <c r="B17" s="5">
        <v>243</v>
      </c>
      <c r="C17" s="5">
        <v>233</v>
      </c>
      <c r="D17" s="5">
        <f t="shared" si="0"/>
        <v>10</v>
      </c>
    </row>
    <row r="18" spans="1:4" x14ac:dyDescent="0.35">
      <c r="A18" s="12">
        <f t="shared" si="1"/>
        <v>15</v>
      </c>
      <c r="B18" s="12">
        <v>246</v>
      </c>
      <c r="C18" s="12">
        <v>240</v>
      </c>
      <c r="D18" s="12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Sign A</vt:lpstr>
      <vt:lpstr>Sign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2023-09-17T18:24:22Z</dcterms:created>
  <dcterms:modified xsi:type="dcterms:W3CDTF">2023-09-21T17:24:18Z</dcterms:modified>
</cp:coreProperties>
</file>