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FF7C3750-5969-4B7E-926A-9920C8770A76}" xr6:coauthVersionLast="47" xr6:coauthVersionMax="47" xr10:uidLastSave="{00000000-0000-0000-0000-000000000000}"/>
  <bookViews>
    <workbookView xWindow="-110" yWindow="-110" windowWidth="19420" windowHeight="10300" xr2:uid="{46A3CBE6-B8FD-4753-8793-3A49E7CAF522}"/>
  </bookViews>
  <sheets>
    <sheet name="Title" sheetId="3" r:id="rId1"/>
    <sheet name="Sign Test" sheetId="1" r:id="rId2"/>
    <sheet name="Conf Int" sheetId="2" r:id="rId3"/>
  </sheets>
  <externalReferences>
    <externalReference r:id="rId4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 a="1"/>
  <c r="D18" i="2" s="1"/>
  <c r="B30" i="1"/>
  <c r="B29" i="1"/>
  <c r="F5" i="2"/>
  <c r="F6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I4" i="2" s="1"/>
  <c r="J4" i="2" s="1"/>
  <c r="J37" i="1"/>
  <c r="J34" i="1"/>
  <c r="J29" i="1"/>
  <c r="J27" i="1"/>
  <c r="J25" i="1"/>
  <c r="G25" i="1"/>
  <c r="G26" i="1" s="1"/>
  <c r="J24" i="1"/>
  <c r="G24" i="1"/>
  <c r="H20" i="1"/>
  <c r="J35" i="1" s="1"/>
  <c r="B20" i="1"/>
  <c r="H19" i="1"/>
  <c r="J31" i="1" s="1"/>
  <c r="H18" i="1"/>
  <c r="I18" i="1" s="1"/>
  <c r="I23" i="1" s="1"/>
  <c r="C18" i="1"/>
  <c r="C17" i="1"/>
  <c r="C16" i="1"/>
  <c r="C15" i="1"/>
  <c r="C14" i="1"/>
  <c r="C13" i="1"/>
  <c r="C12" i="1"/>
  <c r="C11" i="1"/>
  <c r="C10" i="1"/>
  <c r="C9" i="1"/>
  <c r="R8" i="1"/>
  <c r="C8" i="1"/>
  <c r="R7" i="1"/>
  <c r="C7" i="1"/>
  <c r="R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E5" i="1"/>
  <c r="E6" i="1" s="1"/>
  <c r="E7" i="1" s="1"/>
  <c r="E8" i="1" s="1"/>
  <c r="C5" i="1"/>
  <c r="B21" i="1" s="1"/>
  <c r="A5" i="1"/>
  <c r="R4" i="1"/>
  <c r="R5" i="1" s="1"/>
  <c r="C4" i="1"/>
  <c r="D11" i="2" l="1"/>
  <c r="D4" i="2"/>
  <c r="G4" i="2" s="1"/>
  <c r="D12" i="2"/>
  <c r="D5" i="2"/>
  <c r="G5" i="2" s="1"/>
  <c r="D13" i="2"/>
  <c r="D6" i="2"/>
  <c r="D14" i="2"/>
  <c r="D7" i="2"/>
  <c r="G7" i="2" s="1"/>
  <c r="D15" i="2"/>
  <c r="D8" i="2"/>
  <c r="G8" i="2" s="1"/>
  <c r="D16" i="2"/>
  <c r="H6" i="2" s="1"/>
  <c r="D9" i="2"/>
  <c r="G9" i="2" s="1"/>
  <c r="D17" i="2"/>
  <c r="D10" i="2"/>
  <c r="G10" i="2" s="1"/>
  <c r="H5" i="2"/>
  <c r="H4" i="2"/>
  <c r="I24" i="1"/>
  <c r="G27" i="1"/>
  <c r="I26" i="1"/>
  <c r="I6" i="2"/>
  <c r="J6" i="2" s="1"/>
  <c r="F7" i="2"/>
  <c r="I25" i="1"/>
  <c r="J32" i="1"/>
  <c r="I5" i="2"/>
  <c r="J5" i="2" s="1"/>
  <c r="J23" i="1"/>
  <c r="J28" i="1"/>
  <c r="J30" i="1"/>
  <c r="B22" i="1"/>
  <c r="B23" i="1" s="1"/>
  <c r="B24" i="1" s="1"/>
  <c r="J33" i="1"/>
  <c r="G6" i="2"/>
  <c r="J26" i="1"/>
  <c r="J36" i="1"/>
  <c r="I7" i="2" l="1"/>
  <c r="J7" i="2" s="1"/>
  <c r="H7" i="2"/>
  <c r="F8" i="2"/>
  <c r="I27" i="1"/>
  <c r="G28" i="1"/>
  <c r="G29" i="1" l="1"/>
  <c r="I28" i="1"/>
  <c r="F9" i="2"/>
  <c r="I8" i="2"/>
  <c r="J8" i="2" s="1"/>
  <c r="H8" i="2"/>
  <c r="F10" i="2" l="1"/>
  <c r="H9" i="2"/>
  <c r="I9" i="2"/>
  <c r="J9" i="2" s="1"/>
  <c r="I29" i="1"/>
  <c r="G30" i="1"/>
  <c r="I10" i="2" l="1"/>
  <c r="J10" i="2" s="1"/>
  <c r="H10" i="2"/>
  <c r="G31" i="1"/>
  <c r="I30" i="1"/>
  <c r="G32" i="1" l="1"/>
  <c r="I31" i="1"/>
  <c r="G33" i="1" l="1"/>
  <c r="I32" i="1"/>
  <c r="G34" i="1" l="1"/>
  <c r="I33" i="1"/>
  <c r="I34" i="1" l="1"/>
  <c r="G35" i="1"/>
  <c r="G36" i="1" l="1"/>
  <c r="I35" i="1"/>
  <c r="G37" i="1" l="1"/>
  <c r="I37" i="1" s="1"/>
  <c r="I36" i="1"/>
</calcChain>
</file>

<file path=xl/sharedStrings.xml><?xml version="1.0" encoding="utf-8"?>
<sst xmlns="http://schemas.openxmlformats.org/spreadsheetml/2006/main" count="44" uniqueCount="38">
  <si>
    <t>Sign Test</t>
  </si>
  <si>
    <t>Subject</t>
  </si>
  <si>
    <t>Memory</t>
  </si>
  <si>
    <t>Sign</t>
  </si>
  <si>
    <t>Bins</t>
  </si>
  <si>
    <t>Frequency</t>
  </si>
  <si>
    <t>Min</t>
  </si>
  <si>
    <t>Q1-Min</t>
  </si>
  <si>
    <t>Med-Q1</t>
  </si>
  <si>
    <t>Q3-Med</t>
  </si>
  <si>
    <t>Max-Q3</t>
  </si>
  <si>
    <t>More</t>
  </si>
  <si>
    <t>QQ Tables</t>
  </si>
  <si>
    <t>Count</t>
  </si>
  <si>
    <t>Mean</t>
  </si>
  <si>
    <t>median</t>
  </si>
  <si>
    <t>Std Dev</t>
  </si>
  <si>
    <t>N+</t>
  </si>
  <si>
    <t>N-</t>
  </si>
  <si>
    <t>Interval</t>
  </si>
  <si>
    <t>Data</t>
  </si>
  <si>
    <t>Std Norm</t>
  </si>
  <si>
    <t>Std Data</t>
  </si>
  <si>
    <t>N</t>
  </si>
  <si>
    <t>p-value</t>
  </si>
  <si>
    <t>Using Excel Real Statistics function</t>
  </si>
  <si>
    <t>1-tail</t>
  </si>
  <si>
    <t>2-tail</t>
  </si>
  <si>
    <t>Sign Test confidence intervals</t>
  </si>
  <si>
    <t>Sorted</t>
  </si>
  <si>
    <t>k</t>
  </si>
  <si>
    <t>left</t>
  </si>
  <si>
    <t>right</t>
  </si>
  <si>
    <t>α</t>
  </si>
  <si>
    <t>1-α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</si>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</sst>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164" fontId="0" fillId="0" borderId="9" xfId="1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164" fontId="0" fillId="0" borderId="11" xfId="1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164" fontId="0" fillId="0" borderId="13" xfId="1" applyNumberFormat="1" applyFont="1" applyBorder="1"/>
    <xf numFmtId="15" fontId="0" fillId="0" borderId="0" xfId="0" applyNumberForma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'Sign Test'!$G$4:$G$9</c:f>
              <c:strCach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More</c:v>
                </c:pt>
              </c:strCache>
            </c:strRef>
          </c:cat>
          <c:val>
            <c:numRef>
              <c:f>'Sign Test'!$H$4:$H$9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5-4754-B8B2-562E5E89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250472"/>
        <c:axId val="883327832"/>
      </c:barChart>
      <c:catAx>
        <c:axId val="52125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83327832"/>
        <c:crosses val="autoZero"/>
        <c:auto val="1"/>
        <c:lblAlgn val="ctr"/>
        <c:lblOffset val="100"/>
        <c:noMultiLvlLbl val="0"/>
      </c:catAx>
      <c:valAx>
        <c:axId val="883327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125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'Sign Test'!$Q$4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'Sign Test'!$R$3</c:f>
              <c:strCache>
                <c:ptCount val="1"/>
                <c:pt idx="0">
                  <c:v>Memory</c:v>
                </c:pt>
              </c:strCache>
            </c:strRef>
          </c:cat>
          <c:val>
            <c:numRef>
              <c:f>'Sign Test'!$R$4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6-4987-8A84-05CE2AACC311}"/>
            </c:ext>
          </c:extLst>
        </c:ser>
        <c:ser>
          <c:idx val="1"/>
          <c:order val="1"/>
          <c:tx>
            <c:strRef>
              <c:f>'Sign Test'!$Q$5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'Sign Test'!$R$3</c:f>
              <c:strCache>
                <c:ptCount val="1"/>
                <c:pt idx="0">
                  <c:v>Memory</c:v>
                </c:pt>
              </c:strCache>
            </c:strRef>
          </c:cat>
          <c:val>
            <c:numRef>
              <c:f>'Sign Test'!$R$5</c:f>
              <c:numCache>
                <c:formatCode>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6-4987-8A84-05CE2AACC311}"/>
            </c:ext>
          </c:extLst>
        </c:ser>
        <c:ser>
          <c:idx val="2"/>
          <c:order val="2"/>
          <c:tx>
            <c:strRef>
              <c:f>'Sign Test'!$Q$6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'Sign Test'!$R$3</c:f>
              <c:strCache>
                <c:ptCount val="1"/>
                <c:pt idx="0">
                  <c:v>Memory</c:v>
                </c:pt>
              </c:strCache>
            </c:strRef>
          </c:cat>
          <c:val>
            <c:numRef>
              <c:f>'Sign Test'!$R$6</c:f>
              <c:numCache>
                <c:formatCode>0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6-4987-8A84-05CE2AACC311}"/>
            </c:ext>
          </c:extLst>
        </c:ser>
        <c:ser>
          <c:idx val="3"/>
          <c:order val="3"/>
          <c:tx>
            <c:strRef>
              <c:f>'Sign Test'!$Q$7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'Sign Test'!$R$8</c:f>
                <c:numCache>
                  <c:formatCode>General</c:formatCode>
                  <c:ptCount val="1"/>
                  <c:pt idx="0">
                    <c:v>27.5</c:v>
                  </c:pt>
                </c:numCache>
              </c:numRef>
            </c:plus>
          </c:errBars>
          <c:cat>
            <c:strRef>
              <c:f>'Sign Test'!$R$3</c:f>
              <c:strCache>
                <c:ptCount val="1"/>
                <c:pt idx="0">
                  <c:v>Memory</c:v>
                </c:pt>
              </c:strCache>
            </c:strRef>
          </c:cat>
          <c:val>
            <c:numRef>
              <c:f>'Sign Test'!$R$7</c:f>
              <c:numCache>
                <c:formatCode>0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6-4987-8A84-05CE2AAC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329400"/>
        <c:axId val="883328224"/>
      </c:barChart>
      <c:catAx>
        <c:axId val="883329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3328224"/>
        <c:crosses val="autoZero"/>
        <c:auto val="1"/>
        <c:lblAlgn val="ctr"/>
        <c:lblOffset val="100"/>
        <c:noMultiLvlLbl val="0"/>
      </c:catAx>
      <c:valAx>
        <c:axId val="883328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3329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'Sign Test'!$H$23:$H$37</c:f>
              <c:numCache>
                <c:formatCode>General</c:formatCode>
                <c:ptCount val="15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45</c:v>
                </c:pt>
                <c:pt idx="13">
                  <c:v>45</c:v>
                </c:pt>
                <c:pt idx="14">
                  <c:v>50</c:v>
                </c:pt>
              </c:numCache>
            </c:numRef>
          </c:xVal>
          <c:yVal>
            <c:numRef>
              <c:f>'Sign Test'!$I$23:$I$37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9-43D2-80B4-C95C520A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330576"/>
        <c:axId val="522198912"/>
      </c:scatterChart>
      <c:valAx>
        <c:axId val="88333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2198912"/>
        <c:crosses val="autoZero"/>
        <c:crossBetween val="midCat"/>
      </c:valAx>
      <c:valAx>
        <c:axId val="522198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3330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2</xdr:row>
      <xdr:rowOff>0</xdr:rowOff>
    </xdr:from>
    <xdr:to>
      <xdr:col>14</xdr:col>
      <xdr:colOff>447675</xdr:colOff>
      <xdr:row>12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951BD-73F8-4FE1-A9CE-8665D921B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533400</xdr:colOff>
      <xdr:row>1</xdr:row>
      <xdr:rowOff>176212</xdr:rowOff>
    </xdr:from>
    <xdr:to>
      <xdr:col>25</xdr:col>
      <xdr:colOff>19050</xdr:colOff>
      <xdr:row>13</xdr:row>
      <xdr:rowOff>122872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0BF17B-2F94-4F09-83D5-95178A604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14</xdr:row>
      <xdr:rowOff>157162</xdr:rowOff>
    </xdr:from>
    <xdr:to>
      <xdr:col>18</xdr:col>
      <xdr:colOff>76200</xdr:colOff>
      <xdr:row>29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2DFCA9-33ED-422E-8A6A-F5A70EF6F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</sheetNames>
    <sheetDataSet>
      <sheetData sheetId="0"/>
      <sheetData sheetId="1"/>
      <sheetData sheetId="2">
        <row r="3">
          <cell r="R3" t="str">
            <v>Memory</v>
          </cell>
        </row>
        <row r="4">
          <cell r="G4">
            <v>10</v>
          </cell>
          <cell r="H4">
            <v>7</v>
          </cell>
          <cell r="Q4" t="str">
            <v>Min</v>
          </cell>
          <cell r="R4">
            <v>3</v>
          </cell>
        </row>
        <row r="5">
          <cell r="G5">
            <v>20</v>
          </cell>
          <cell r="H5">
            <v>4</v>
          </cell>
          <cell r="Q5" t="str">
            <v>Q1-Min</v>
          </cell>
          <cell r="R5">
            <v>5.5</v>
          </cell>
        </row>
        <row r="6">
          <cell r="G6">
            <v>30</v>
          </cell>
          <cell r="H6">
            <v>2</v>
          </cell>
          <cell r="Q6" t="str">
            <v>Med-Q1</v>
          </cell>
          <cell r="R6">
            <v>3.5</v>
          </cell>
        </row>
        <row r="7">
          <cell r="G7">
            <v>40</v>
          </cell>
          <cell r="H7">
            <v>0</v>
          </cell>
          <cell r="Q7" t="str">
            <v>Q3-Med</v>
          </cell>
          <cell r="R7">
            <v>10.5</v>
          </cell>
        </row>
        <row r="8">
          <cell r="G8">
            <v>50</v>
          </cell>
          <cell r="H8">
            <v>2</v>
          </cell>
          <cell r="R8">
            <v>27.5</v>
          </cell>
        </row>
        <row r="9">
          <cell r="G9" t="str">
            <v>More</v>
          </cell>
          <cell r="H9">
            <v>0</v>
          </cell>
        </row>
        <row r="23">
          <cell r="H23">
            <v>3</v>
          </cell>
          <cell r="I23">
            <v>-1.8339146358159142</v>
          </cell>
        </row>
        <row r="24">
          <cell r="H24">
            <v>7</v>
          </cell>
          <cell r="I24">
            <v>-1.2815515655446006</v>
          </cell>
        </row>
        <row r="25">
          <cell r="H25">
            <v>8</v>
          </cell>
          <cell r="I25">
            <v>-0.96742156610170071</v>
          </cell>
        </row>
        <row r="26">
          <cell r="H26">
            <v>8</v>
          </cell>
          <cell r="I26">
            <v>-0.72791329088164469</v>
          </cell>
        </row>
        <row r="27">
          <cell r="H27">
            <v>9</v>
          </cell>
          <cell r="I27">
            <v>-0.52440051270804089</v>
          </cell>
        </row>
        <row r="28">
          <cell r="H28">
            <v>9</v>
          </cell>
          <cell r="I28">
            <v>-0.34069482708779553</v>
          </cell>
        </row>
        <row r="29">
          <cell r="H29">
            <v>10</v>
          </cell>
          <cell r="I29">
            <v>-0.16789400478810546</v>
          </cell>
        </row>
        <row r="30">
          <cell r="H30">
            <v>12</v>
          </cell>
          <cell r="I30">
            <v>0</v>
          </cell>
        </row>
        <row r="31">
          <cell r="H31">
            <v>12</v>
          </cell>
          <cell r="I31">
            <v>0.16789400478810546</v>
          </cell>
        </row>
        <row r="32">
          <cell r="H32">
            <v>15</v>
          </cell>
          <cell r="I32">
            <v>0.34069482708779542</v>
          </cell>
        </row>
        <row r="33">
          <cell r="H33">
            <v>20</v>
          </cell>
          <cell r="I33">
            <v>0.52440051270804078</v>
          </cell>
        </row>
        <row r="34">
          <cell r="H34">
            <v>25</v>
          </cell>
          <cell r="I34">
            <v>0.72791329088164458</v>
          </cell>
        </row>
        <row r="35">
          <cell r="H35">
            <v>45</v>
          </cell>
          <cell r="I35">
            <v>0.96742156610170071</v>
          </cell>
        </row>
        <row r="36">
          <cell r="H36">
            <v>45</v>
          </cell>
          <cell r="I36">
            <v>1.2815515655446006</v>
          </cell>
        </row>
        <row r="37">
          <cell r="H37">
            <v>50</v>
          </cell>
          <cell r="I37">
            <v>1.8339146358159142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720D-BA72-40CC-9844-ED41F688EF9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35</v>
      </c>
    </row>
    <row r="2" spans="1:2" x14ac:dyDescent="0.35">
      <c r="A2" t="s">
        <v>0</v>
      </c>
    </row>
    <row r="4" spans="1:2" x14ac:dyDescent="0.35">
      <c r="A4" t="s">
        <v>36</v>
      </c>
      <c r="B4" s="31">
        <v>45190</v>
      </c>
    </row>
    <row r="6" spans="1:2" x14ac:dyDescent="0.35">
      <c r="A6" s="3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A29B-634D-4E00-9559-C930E77C3952}">
  <sheetPr codeName="Sheet203"/>
  <dimension ref="A1:R37"/>
  <sheetViews>
    <sheetView workbookViewId="0"/>
  </sheetViews>
  <sheetFormatPr defaultRowHeight="14.5" x14ac:dyDescent="0.35"/>
  <cols>
    <col min="1" max="3" width="9.1796875" customWidth="1"/>
  </cols>
  <sheetData>
    <row r="1" spans="1:18" x14ac:dyDescent="0.35">
      <c r="A1" s="1" t="s">
        <v>0</v>
      </c>
    </row>
    <row r="2" spans="1:18" ht="15" thickBot="1" x14ac:dyDescent="0.4"/>
    <row r="3" spans="1:18" x14ac:dyDescent="0.35">
      <c r="A3" s="2" t="s">
        <v>1</v>
      </c>
      <c r="B3" s="2" t="s">
        <v>2</v>
      </c>
      <c r="C3" s="2" t="s">
        <v>3</v>
      </c>
      <c r="E3" s="3" t="s">
        <v>4</v>
      </c>
      <c r="G3" s="4" t="s">
        <v>4</v>
      </c>
      <c r="H3" s="4" t="s">
        <v>5</v>
      </c>
      <c r="R3" s="5" t="s">
        <v>2</v>
      </c>
    </row>
    <row r="4" spans="1:18" x14ac:dyDescent="0.35">
      <c r="A4" s="5">
        <v>1</v>
      </c>
      <c r="B4" s="6">
        <v>50</v>
      </c>
      <c r="C4" s="3">
        <f>IF(B4&gt;20,1,IF(B4&lt;20,-1,0))</f>
        <v>1</v>
      </c>
      <c r="E4" s="7">
        <v>10</v>
      </c>
      <c r="G4">
        <v>10</v>
      </c>
      <c r="H4">
        <v>7</v>
      </c>
      <c r="Q4" t="s">
        <v>6</v>
      </c>
      <c r="R4" s="8">
        <f>MIN(B4:B18)</f>
        <v>3</v>
      </c>
    </row>
    <row r="5" spans="1:18" x14ac:dyDescent="0.35">
      <c r="A5" s="5">
        <f t="shared" ref="A5:A18" si="0">A4+1</f>
        <v>2</v>
      </c>
      <c r="B5" s="6">
        <v>15</v>
      </c>
      <c r="C5" s="3">
        <f t="shared" ref="C5:C18" si="1">IF(B5&gt;20,1,IF(B5&lt;20,-1,0))</f>
        <v>-1</v>
      </c>
      <c r="E5" s="9">
        <f>E4+10</f>
        <v>20</v>
      </c>
      <c r="G5">
        <v>20</v>
      </c>
      <c r="H5">
        <v>4</v>
      </c>
      <c r="Q5" t="s">
        <v>7</v>
      </c>
      <c r="R5" s="8">
        <f>QUARTILE(B4:B18,1)-R4</f>
        <v>5.5</v>
      </c>
    </row>
    <row r="6" spans="1:18" x14ac:dyDescent="0.35">
      <c r="A6" s="5">
        <f t="shared" si="0"/>
        <v>3</v>
      </c>
      <c r="B6" s="6">
        <v>25</v>
      </c>
      <c r="C6" s="3">
        <f t="shared" si="1"/>
        <v>1</v>
      </c>
      <c r="E6" s="9">
        <f>E5+10</f>
        <v>30</v>
      </c>
      <c r="G6">
        <v>30</v>
      </c>
      <c r="H6">
        <v>2</v>
      </c>
      <c r="Q6" t="s">
        <v>8</v>
      </c>
      <c r="R6" s="8">
        <f>MEDIAN(B4:B18)-QUARTILE(B4:B18,1)</f>
        <v>3.5</v>
      </c>
    </row>
    <row r="7" spans="1:18" x14ac:dyDescent="0.35">
      <c r="A7" s="5">
        <f t="shared" si="0"/>
        <v>4</v>
      </c>
      <c r="B7" s="6">
        <v>12</v>
      </c>
      <c r="C7" s="3">
        <f t="shared" si="1"/>
        <v>-1</v>
      </c>
      <c r="E7" s="9">
        <f>E6+10</f>
        <v>40</v>
      </c>
      <c r="G7">
        <v>40</v>
      </c>
      <c r="H7">
        <v>0</v>
      </c>
      <c r="Q7" t="s">
        <v>9</v>
      </c>
      <c r="R7" s="8">
        <f>QUARTILE(B4:B18,3)-MEDIAN(B4:B18)</f>
        <v>10.5</v>
      </c>
    </row>
    <row r="8" spans="1:18" x14ac:dyDescent="0.35">
      <c r="A8" s="5">
        <f t="shared" si="0"/>
        <v>5</v>
      </c>
      <c r="B8" s="6">
        <v>45</v>
      </c>
      <c r="C8" s="3">
        <f t="shared" si="1"/>
        <v>1</v>
      </c>
      <c r="E8" s="10">
        <f>E7+10</f>
        <v>50</v>
      </c>
      <c r="G8">
        <v>50</v>
      </c>
      <c r="H8">
        <v>2</v>
      </c>
      <c r="Q8" t="s">
        <v>10</v>
      </c>
      <c r="R8" s="8">
        <f>MAX(B4:B18)-QUARTILE(B4:B18,3)</f>
        <v>27.5</v>
      </c>
    </row>
    <row r="9" spans="1:18" ht="15" thickBot="1" x14ac:dyDescent="0.4">
      <c r="A9" s="5">
        <f t="shared" si="0"/>
        <v>6</v>
      </c>
      <c r="B9" s="6">
        <v>3</v>
      </c>
      <c r="C9" s="3">
        <f t="shared" si="1"/>
        <v>-1</v>
      </c>
      <c r="G9" s="11" t="s">
        <v>11</v>
      </c>
      <c r="H9" s="11">
        <v>0</v>
      </c>
    </row>
    <row r="10" spans="1:18" x14ac:dyDescent="0.35">
      <c r="A10" s="5">
        <f t="shared" si="0"/>
        <v>7</v>
      </c>
      <c r="B10" s="6">
        <v>45</v>
      </c>
      <c r="C10" s="3">
        <f t="shared" si="1"/>
        <v>1</v>
      </c>
    </row>
    <row r="11" spans="1:18" x14ac:dyDescent="0.35">
      <c r="A11" s="5">
        <f t="shared" si="0"/>
        <v>8</v>
      </c>
      <c r="B11" s="6">
        <v>8</v>
      </c>
      <c r="C11" s="3">
        <f t="shared" si="1"/>
        <v>-1</v>
      </c>
    </row>
    <row r="12" spans="1:18" x14ac:dyDescent="0.35">
      <c r="A12" s="5">
        <f t="shared" si="0"/>
        <v>9</v>
      </c>
      <c r="B12" s="6">
        <v>10</v>
      </c>
      <c r="C12" s="3">
        <f t="shared" si="1"/>
        <v>-1</v>
      </c>
    </row>
    <row r="13" spans="1:18" x14ac:dyDescent="0.35">
      <c r="A13" s="5">
        <f t="shared" si="0"/>
        <v>10</v>
      </c>
      <c r="B13" s="6">
        <v>8</v>
      </c>
      <c r="C13" s="3">
        <f t="shared" si="1"/>
        <v>-1</v>
      </c>
    </row>
    <row r="14" spans="1:18" x14ac:dyDescent="0.35">
      <c r="A14" s="5">
        <f t="shared" si="0"/>
        <v>11</v>
      </c>
      <c r="B14" s="6">
        <v>7</v>
      </c>
      <c r="C14" s="3">
        <f t="shared" si="1"/>
        <v>-1</v>
      </c>
    </row>
    <row r="15" spans="1:18" x14ac:dyDescent="0.35">
      <c r="A15" s="5">
        <f t="shared" si="0"/>
        <v>12</v>
      </c>
      <c r="B15" s="6">
        <v>20</v>
      </c>
      <c r="C15" s="3">
        <f t="shared" si="1"/>
        <v>0</v>
      </c>
    </row>
    <row r="16" spans="1:18" x14ac:dyDescent="0.35">
      <c r="A16" s="5">
        <f t="shared" si="0"/>
        <v>13</v>
      </c>
      <c r="B16" s="6">
        <v>9</v>
      </c>
      <c r="C16" s="3">
        <f t="shared" si="1"/>
        <v>-1</v>
      </c>
      <c r="G16" t="s">
        <v>12</v>
      </c>
    </row>
    <row r="17" spans="1:10" x14ac:dyDescent="0.35">
      <c r="A17" s="5">
        <f t="shared" si="0"/>
        <v>14</v>
      </c>
      <c r="B17" s="6">
        <v>9</v>
      </c>
      <c r="C17" s="3">
        <f t="shared" si="1"/>
        <v>-1</v>
      </c>
    </row>
    <row r="18" spans="1:10" x14ac:dyDescent="0.35">
      <c r="A18" s="12">
        <f t="shared" si="0"/>
        <v>15</v>
      </c>
      <c r="B18" s="13">
        <v>12</v>
      </c>
      <c r="C18" s="14">
        <f t="shared" si="1"/>
        <v>-1</v>
      </c>
      <c r="G18" t="s">
        <v>13</v>
      </c>
      <c r="H18">
        <f>COUNT(B4:B18)</f>
        <v>15</v>
      </c>
      <c r="I18">
        <f>2*H18</f>
        <v>30</v>
      </c>
    </row>
    <row r="19" spans="1:10" x14ac:dyDescent="0.35">
      <c r="G19" t="s">
        <v>14</v>
      </c>
      <c r="H19" s="8">
        <f>AVERAGE(B4:B18)</f>
        <v>18.533333333333335</v>
      </c>
    </row>
    <row r="20" spans="1:10" x14ac:dyDescent="0.35">
      <c r="A20" t="s">
        <v>15</v>
      </c>
      <c r="B20" s="15">
        <f>MEDIAN(B4:B18)</f>
        <v>12</v>
      </c>
      <c r="G20" t="s">
        <v>16</v>
      </c>
      <c r="H20">
        <f>STDEV(B4:B18)</f>
        <v>15.54655068158973</v>
      </c>
    </row>
    <row r="21" spans="1:10" x14ac:dyDescent="0.35">
      <c r="A21" t="s">
        <v>17</v>
      </c>
      <c r="B21" s="16">
        <f>COUNTIF(C4:C18,1)</f>
        <v>4</v>
      </c>
    </row>
    <row r="22" spans="1:10" x14ac:dyDescent="0.35">
      <c r="A22" t="s">
        <v>18</v>
      </c>
      <c r="B22" s="16">
        <f>COUNTIF(C4:C18,-1)</f>
        <v>10</v>
      </c>
      <c r="G22" t="s">
        <v>19</v>
      </c>
      <c r="H22" t="s">
        <v>20</v>
      </c>
      <c r="I22" t="s">
        <v>21</v>
      </c>
      <c r="J22" t="s">
        <v>22</v>
      </c>
    </row>
    <row r="23" spans="1:10" x14ac:dyDescent="0.35">
      <c r="A23" t="s">
        <v>23</v>
      </c>
      <c r="B23" s="16">
        <f>B21+B22</f>
        <v>14</v>
      </c>
      <c r="G23">
        <v>1</v>
      </c>
      <c r="H23">
        <v>3</v>
      </c>
      <c r="I23">
        <f t="shared" ref="I23:I37" si="2">NORMSINV(G23/I$18)</f>
        <v>-1.8339146358159142</v>
      </c>
      <c r="J23">
        <f t="shared" ref="J23:J37" si="3">STANDARDIZE(H23,H$19,H$20)</f>
        <v>-0.99914982117081141</v>
      </c>
    </row>
    <row r="24" spans="1:10" x14ac:dyDescent="0.35">
      <c r="A24" t="s">
        <v>24</v>
      </c>
      <c r="B24" s="17">
        <f>BINOMDIST(B21,B23,0.5,TRUE)</f>
        <v>8.9782714843750028E-2</v>
      </c>
      <c r="G24">
        <f>G23+2</f>
        <v>3</v>
      </c>
      <c r="H24">
        <v>7</v>
      </c>
      <c r="I24">
        <f t="shared" si="2"/>
        <v>-1.2815515655446006</v>
      </c>
      <c r="J24">
        <f t="shared" si="3"/>
        <v>-0.741858021727684</v>
      </c>
    </row>
    <row r="25" spans="1:10" x14ac:dyDescent="0.35">
      <c r="G25">
        <f t="shared" ref="G25:G37" si="4">G24+2</f>
        <v>5</v>
      </c>
      <c r="H25">
        <v>8</v>
      </c>
      <c r="I25">
        <f t="shared" si="2"/>
        <v>-0.96742156610170071</v>
      </c>
      <c r="J25">
        <f t="shared" si="3"/>
        <v>-0.67753507186690221</v>
      </c>
    </row>
    <row r="26" spans="1:10" x14ac:dyDescent="0.35">
      <c r="A26" t="s">
        <v>25</v>
      </c>
      <c r="G26">
        <f t="shared" si="4"/>
        <v>7</v>
      </c>
      <c r="H26">
        <v>8</v>
      </c>
      <c r="I26">
        <f t="shared" si="2"/>
        <v>-0.72791329088164469</v>
      </c>
      <c r="J26">
        <f t="shared" si="3"/>
        <v>-0.67753507186690221</v>
      </c>
    </row>
    <row r="27" spans="1:10" x14ac:dyDescent="0.35">
      <c r="G27">
        <f t="shared" si="4"/>
        <v>9</v>
      </c>
      <c r="H27">
        <v>9</v>
      </c>
      <c r="I27">
        <f t="shared" si="2"/>
        <v>-0.52440051270804089</v>
      </c>
      <c r="J27">
        <f t="shared" si="3"/>
        <v>-0.6132121220061203</v>
      </c>
    </row>
    <row r="28" spans="1:10" x14ac:dyDescent="0.35">
      <c r="A28" t="s">
        <v>24</v>
      </c>
      <c r="G28">
        <f t="shared" si="4"/>
        <v>11</v>
      </c>
      <c r="H28">
        <v>9</v>
      </c>
      <c r="I28">
        <f t="shared" si="2"/>
        <v>-0.34069482708779553</v>
      </c>
      <c r="J28">
        <f t="shared" si="3"/>
        <v>-0.6132121220061203</v>
      </c>
    </row>
    <row r="29" spans="1:10" x14ac:dyDescent="0.35">
      <c r="A29" t="s">
        <v>26</v>
      </c>
      <c r="B29" s="18" t="e">
        <f ca="1">SignTest(B4:B18,20)</f>
        <v>#NAME?</v>
      </c>
      <c r="G29">
        <f t="shared" si="4"/>
        <v>13</v>
      </c>
      <c r="H29">
        <v>10</v>
      </c>
      <c r="I29">
        <f t="shared" si="2"/>
        <v>-0.16789400478810546</v>
      </c>
      <c r="J29">
        <f t="shared" si="3"/>
        <v>-0.5488891721453385</v>
      </c>
    </row>
    <row r="30" spans="1:10" x14ac:dyDescent="0.35">
      <c r="A30" t="s">
        <v>27</v>
      </c>
      <c r="B30" s="17" t="e">
        <f ca="1">SignTest(B4:B18,20,2)</f>
        <v>#NAME?</v>
      </c>
      <c r="G30">
        <f t="shared" si="4"/>
        <v>15</v>
      </c>
      <c r="H30">
        <v>12</v>
      </c>
      <c r="I30">
        <f t="shared" si="2"/>
        <v>0</v>
      </c>
      <c r="J30">
        <f t="shared" si="3"/>
        <v>-0.42024327242377479</v>
      </c>
    </row>
    <row r="31" spans="1:10" x14ac:dyDescent="0.35">
      <c r="G31">
        <f t="shared" si="4"/>
        <v>17</v>
      </c>
      <c r="H31">
        <v>12</v>
      </c>
      <c r="I31">
        <f t="shared" si="2"/>
        <v>0.16789400478810546</v>
      </c>
      <c r="J31">
        <f t="shared" si="3"/>
        <v>-0.42024327242377479</v>
      </c>
    </row>
    <row r="32" spans="1:10" x14ac:dyDescent="0.35">
      <c r="G32">
        <f t="shared" si="4"/>
        <v>19</v>
      </c>
      <c r="H32">
        <v>15</v>
      </c>
      <c r="I32">
        <f t="shared" si="2"/>
        <v>0.34069482708779542</v>
      </c>
      <c r="J32">
        <f t="shared" si="3"/>
        <v>-0.22727442284142929</v>
      </c>
    </row>
    <row r="33" spans="7:10" x14ac:dyDescent="0.35">
      <c r="G33">
        <f t="shared" si="4"/>
        <v>21</v>
      </c>
      <c r="H33">
        <v>20</v>
      </c>
      <c r="I33">
        <f t="shared" si="2"/>
        <v>0.52440051270804078</v>
      </c>
      <c r="J33">
        <f t="shared" si="3"/>
        <v>9.4340326462479931E-2</v>
      </c>
    </row>
    <row r="34" spans="7:10" x14ac:dyDescent="0.35">
      <c r="G34">
        <f t="shared" si="4"/>
        <v>23</v>
      </c>
      <c r="H34">
        <v>25</v>
      </c>
      <c r="I34">
        <f t="shared" si="2"/>
        <v>0.72791329088164458</v>
      </c>
      <c r="J34">
        <f t="shared" si="3"/>
        <v>0.41595507576638913</v>
      </c>
    </row>
    <row r="35" spans="7:10" x14ac:dyDescent="0.35">
      <c r="G35">
        <f t="shared" si="4"/>
        <v>25</v>
      </c>
      <c r="H35">
        <v>45</v>
      </c>
      <c r="I35">
        <f t="shared" si="2"/>
        <v>0.96742156610170071</v>
      </c>
      <c r="J35">
        <f t="shared" si="3"/>
        <v>1.7024140729820261</v>
      </c>
    </row>
    <row r="36" spans="7:10" x14ac:dyDescent="0.35">
      <c r="G36">
        <f t="shared" si="4"/>
        <v>27</v>
      </c>
      <c r="H36">
        <v>45</v>
      </c>
      <c r="I36">
        <f t="shared" si="2"/>
        <v>1.2815515655446006</v>
      </c>
      <c r="J36">
        <f t="shared" si="3"/>
        <v>1.7024140729820261</v>
      </c>
    </row>
    <row r="37" spans="7:10" x14ac:dyDescent="0.35">
      <c r="G37">
        <f t="shared" si="4"/>
        <v>29</v>
      </c>
      <c r="H37">
        <v>50</v>
      </c>
      <c r="I37">
        <f t="shared" si="2"/>
        <v>1.8339146358159142</v>
      </c>
      <c r="J37">
        <f t="shared" si="3"/>
        <v>2.0240288222859353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C1E7-FBB2-421D-B7EC-24068D9401A3}">
  <sheetPr codeName="Sheet440"/>
  <dimension ref="A1:J18"/>
  <sheetViews>
    <sheetView workbookViewId="0"/>
  </sheetViews>
  <sheetFormatPr defaultRowHeight="14.5" x14ac:dyDescent="0.35"/>
  <cols>
    <col min="3" max="3" width="3.54296875" customWidth="1"/>
    <col min="9" max="9" width="9.1796875" customWidth="1"/>
  </cols>
  <sheetData>
    <row r="1" spans="1:10" x14ac:dyDescent="0.35">
      <c r="A1" s="1" t="s">
        <v>28</v>
      </c>
    </row>
    <row r="3" spans="1:10" x14ac:dyDescent="0.35">
      <c r="A3" s="2" t="s">
        <v>1</v>
      </c>
      <c r="B3" s="2" t="s">
        <v>2</v>
      </c>
      <c r="D3" s="2" t="s">
        <v>29</v>
      </c>
      <c r="F3" s="5" t="s">
        <v>30</v>
      </c>
      <c r="G3" s="3" t="s">
        <v>31</v>
      </c>
      <c r="H3" s="5" t="s">
        <v>32</v>
      </c>
      <c r="I3" s="5" t="s">
        <v>33</v>
      </c>
      <c r="J3" s="5" t="s">
        <v>34</v>
      </c>
    </row>
    <row r="4" spans="1:10" x14ac:dyDescent="0.35">
      <c r="A4" s="5">
        <v>1</v>
      </c>
      <c r="B4" s="6">
        <v>50</v>
      </c>
      <c r="D4" s="3" t="e">
        <f t="array" aca="1" ref="D4:D18" ca="1">QSORT(B4:B18)</f>
        <v>#NAME?</v>
      </c>
      <c r="F4" s="3">
        <v>0</v>
      </c>
      <c r="G4" s="19" t="e">
        <f ca="1">D4</f>
        <v>#NAME?</v>
      </c>
      <c r="H4" s="20" t="e">
        <f ca="1">INDEX($D$4:$D$18,15-F4)</f>
        <v>#NAME?</v>
      </c>
      <c r="I4" s="21">
        <f t="shared" ref="I4:I10" si="0">2*_xlfn.BINOM.DIST($F4,A$18,0.5,TRUE)</f>
        <v>6.1035156250000027E-5</v>
      </c>
      <c r="J4" s="22">
        <f>1-I4</f>
        <v>0.99993896484375</v>
      </c>
    </row>
    <row r="5" spans="1:10" x14ac:dyDescent="0.35">
      <c r="A5" s="5">
        <f t="shared" ref="A5:A18" si="1">A4+1</f>
        <v>2</v>
      </c>
      <c r="B5" s="6">
        <v>15</v>
      </c>
      <c r="D5" s="3" t="e">
        <f ca="1"/>
        <v>#NAME?</v>
      </c>
      <c r="F5" s="3">
        <f t="shared" ref="F5:F10" si="2">F4+1</f>
        <v>1</v>
      </c>
      <c r="G5" s="23" t="e">
        <f t="shared" ref="G5:G10" ca="1" si="3">D5</f>
        <v>#NAME?</v>
      </c>
      <c r="H5" s="24" t="e">
        <f t="shared" ref="H5:H10" ca="1" si="4">INDEX($D$4:$D$18,15-F5)</f>
        <v>#NAME?</v>
      </c>
      <c r="I5" s="25">
        <f t="shared" si="0"/>
        <v>9.7656250000000043E-4</v>
      </c>
      <c r="J5" s="26">
        <f t="shared" ref="J5:J10" si="5">1-I5</f>
        <v>0.9990234375</v>
      </c>
    </row>
    <row r="6" spans="1:10" x14ac:dyDescent="0.35">
      <c r="A6" s="5">
        <f t="shared" si="1"/>
        <v>3</v>
      </c>
      <c r="B6" s="6">
        <v>25</v>
      </c>
      <c r="D6" s="3" t="e">
        <f ca="1"/>
        <v>#NAME?</v>
      </c>
      <c r="F6" s="3">
        <f t="shared" si="2"/>
        <v>2</v>
      </c>
      <c r="G6" s="23" t="e">
        <f t="shared" ca="1" si="3"/>
        <v>#NAME?</v>
      </c>
      <c r="H6" s="24" t="e">
        <f t="shared" ca="1" si="4"/>
        <v>#NAME?</v>
      </c>
      <c r="I6" s="25">
        <f t="shared" si="0"/>
        <v>7.3852539062500052E-3</v>
      </c>
      <c r="J6" s="26">
        <f t="shared" si="5"/>
        <v>0.99261474609375</v>
      </c>
    </row>
    <row r="7" spans="1:10" x14ac:dyDescent="0.35">
      <c r="A7" s="5">
        <f t="shared" si="1"/>
        <v>4</v>
      </c>
      <c r="B7" s="6">
        <v>12</v>
      </c>
      <c r="D7" s="3" t="e">
        <f ca="1"/>
        <v>#NAME?</v>
      </c>
      <c r="F7" s="3">
        <f t="shared" si="2"/>
        <v>3</v>
      </c>
      <c r="G7" s="23" t="e">
        <f t="shared" ca="1" si="3"/>
        <v>#NAME?</v>
      </c>
      <c r="H7" s="24" t="e">
        <f t="shared" ca="1" si="4"/>
        <v>#NAME?</v>
      </c>
      <c r="I7" s="25">
        <f t="shared" si="0"/>
        <v>3.515625E-2</v>
      </c>
      <c r="J7" s="26">
        <f t="shared" si="5"/>
        <v>0.96484375</v>
      </c>
    </row>
    <row r="8" spans="1:10" x14ac:dyDescent="0.35">
      <c r="A8" s="5">
        <f t="shared" si="1"/>
        <v>5</v>
      </c>
      <c r="B8" s="6">
        <v>45</v>
      </c>
      <c r="D8" s="3" t="e">
        <f ca="1"/>
        <v>#NAME?</v>
      </c>
      <c r="F8" s="3">
        <f t="shared" si="2"/>
        <v>4</v>
      </c>
      <c r="G8" s="23" t="e">
        <f t="shared" ca="1" si="3"/>
        <v>#NAME?</v>
      </c>
      <c r="H8" s="24" t="e">
        <f t="shared" ca="1" si="4"/>
        <v>#NAME?</v>
      </c>
      <c r="I8" s="25">
        <f t="shared" si="0"/>
        <v>0.11846923828125001</v>
      </c>
      <c r="J8" s="26">
        <f t="shared" si="5"/>
        <v>0.88153076171875</v>
      </c>
    </row>
    <row r="9" spans="1:10" x14ac:dyDescent="0.35">
      <c r="A9" s="5">
        <f t="shared" si="1"/>
        <v>6</v>
      </c>
      <c r="B9" s="6">
        <v>3</v>
      </c>
      <c r="D9" s="3" t="e">
        <f ca="1"/>
        <v>#NAME?</v>
      </c>
      <c r="F9" s="3">
        <f t="shared" si="2"/>
        <v>5</v>
      </c>
      <c r="G9" s="23" t="e">
        <f t="shared" ca="1" si="3"/>
        <v>#NAME?</v>
      </c>
      <c r="H9" s="24" t="e">
        <f t="shared" ca="1" si="4"/>
        <v>#NAME?</v>
      </c>
      <c r="I9" s="25">
        <f t="shared" si="0"/>
        <v>0.30175781250000011</v>
      </c>
      <c r="J9" s="26">
        <f t="shared" si="5"/>
        <v>0.69824218749999989</v>
      </c>
    </row>
    <row r="10" spans="1:10" x14ac:dyDescent="0.35">
      <c r="A10" s="5">
        <f t="shared" si="1"/>
        <v>7</v>
      </c>
      <c r="B10" s="6">
        <v>45</v>
      </c>
      <c r="D10" s="3" t="e">
        <f ca="1"/>
        <v>#NAME?</v>
      </c>
      <c r="F10" s="3">
        <f t="shared" si="2"/>
        <v>6</v>
      </c>
      <c r="G10" s="27" t="e">
        <f t="shared" ca="1" si="3"/>
        <v>#NAME?</v>
      </c>
      <c r="H10" s="28" t="e">
        <f t="shared" ca="1" si="4"/>
        <v>#NAME?</v>
      </c>
      <c r="I10" s="29">
        <f t="shared" si="0"/>
        <v>0.60723876953125022</v>
      </c>
      <c r="J10" s="30">
        <f t="shared" si="5"/>
        <v>0.39276123046874978</v>
      </c>
    </row>
    <row r="11" spans="1:10" x14ac:dyDescent="0.35">
      <c r="A11" s="5">
        <f t="shared" si="1"/>
        <v>8</v>
      </c>
      <c r="B11" s="6">
        <v>8</v>
      </c>
      <c r="D11" s="3" t="e">
        <f ca="1"/>
        <v>#NAME?</v>
      </c>
    </row>
    <row r="12" spans="1:10" x14ac:dyDescent="0.35">
      <c r="A12" s="5">
        <f t="shared" si="1"/>
        <v>9</v>
      </c>
      <c r="B12" s="6">
        <v>10</v>
      </c>
      <c r="D12" s="3" t="e">
        <f ca="1"/>
        <v>#NAME?</v>
      </c>
    </row>
    <row r="13" spans="1:10" x14ac:dyDescent="0.35">
      <c r="A13" s="5">
        <f t="shared" si="1"/>
        <v>10</v>
      </c>
      <c r="B13" s="6">
        <v>8</v>
      </c>
      <c r="D13" s="3" t="e">
        <f ca="1"/>
        <v>#NAME?</v>
      </c>
    </row>
    <row r="14" spans="1:10" x14ac:dyDescent="0.35">
      <c r="A14" s="5">
        <f t="shared" si="1"/>
        <v>11</v>
      </c>
      <c r="B14" s="6">
        <v>7</v>
      </c>
      <c r="D14" s="3" t="e">
        <f ca="1"/>
        <v>#NAME?</v>
      </c>
    </row>
    <row r="15" spans="1:10" x14ac:dyDescent="0.35">
      <c r="A15" s="5">
        <f t="shared" si="1"/>
        <v>12</v>
      </c>
      <c r="B15" s="6">
        <v>20</v>
      </c>
      <c r="D15" s="3" t="e">
        <f ca="1"/>
        <v>#NAME?</v>
      </c>
    </row>
    <row r="16" spans="1:10" x14ac:dyDescent="0.35">
      <c r="A16" s="5">
        <f t="shared" si="1"/>
        <v>13</v>
      </c>
      <c r="B16" s="6">
        <v>9</v>
      </c>
      <c r="D16" s="3" t="e">
        <f ca="1"/>
        <v>#NAME?</v>
      </c>
    </row>
    <row r="17" spans="1:4" x14ac:dyDescent="0.35">
      <c r="A17" s="5">
        <f t="shared" si="1"/>
        <v>14</v>
      </c>
      <c r="B17" s="6">
        <v>9</v>
      </c>
      <c r="D17" s="3" t="e">
        <f ca="1"/>
        <v>#NAME?</v>
      </c>
    </row>
    <row r="18" spans="1:4" x14ac:dyDescent="0.35">
      <c r="A18" s="12">
        <f t="shared" si="1"/>
        <v>15</v>
      </c>
      <c r="B18" s="13">
        <v>12</v>
      </c>
      <c r="D18" s="14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Sign Test</vt:lpstr>
      <vt:lpstr>Conf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2023-09-21T17:39:15Z</dcterms:created>
  <dcterms:modified xsi:type="dcterms:W3CDTF">2023-09-21T17:41:28Z</dcterms:modified>
</cp:coreProperties>
</file>