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0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A Real Statistics 2020\Examples Detailed\"/>
    </mc:Choice>
  </mc:AlternateContent>
  <xr:revisionPtr revIDLastSave="0" documentId="8_{3E6ED8EC-C3E6-4FEA-A5DA-4C0D5776DF72}" xr6:coauthVersionLast="47" xr6:coauthVersionMax="47" xr10:uidLastSave="{00000000-0000-0000-0000-000000000000}"/>
  <bookViews>
    <workbookView xWindow="-110" yWindow="-110" windowWidth="19420" windowHeight="10300" xr2:uid="{299AD107-F946-494F-A9F2-6397A8CE54F0}"/>
  </bookViews>
  <sheets>
    <sheet name="Title" sheetId="2" r:id="rId1"/>
    <sheet name="Hyp Test" sheetId="1" r:id="rId2"/>
    <sheet name="Std Err" sheetId="3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3" l="1" a="1"/>
  <c r="G29" i="3" s="1"/>
  <c r="P23" i="3"/>
  <c r="N22" i="3" a="1"/>
  <c r="O23" i="3" s="1"/>
  <c r="V13" i="1"/>
  <c r="V13" i="1" a="1"/>
  <c r="W13" i="1" s="1"/>
  <c r="R10" i="1" a="1"/>
  <c r="S11" i="1" s="1"/>
  <c r="W7" i="1"/>
  <c r="V7" i="1"/>
  <c r="U7" i="1"/>
  <c r="U6" i="1" a="1"/>
  <c r="W6" i="1" s="1"/>
  <c r="S7" i="1"/>
  <c r="R7" i="1"/>
  <c r="S6" i="1"/>
  <c r="R6" i="1"/>
  <c r="R6" i="1" a="1"/>
  <c r="H28" i="3"/>
  <c r="H29" i="3" s="1"/>
  <c r="H23" i="3"/>
  <c r="H22" i="3"/>
  <c r="X6" i="1"/>
  <c r="L7" i="1"/>
  <c r="L6" i="1"/>
  <c r="K6" i="1"/>
  <c r="J6" i="1"/>
  <c r="H14" i="3"/>
  <c r="H12" i="3" s="1"/>
  <c r="G14" i="3"/>
  <c r="G11" i="3" s="1"/>
  <c r="F14" i="3"/>
  <c r="E14" i="3"/>
  <c r="E9" i="3" s="1"/>
  <c r="H11" i="3"/>
  <c r="H10" i="3"/>
  <c r="G10" i="3"/>
  <c r="H9" i="3"/>
  <c r="G9" i="3"/>
  <c r="F9" i="3"/>
  <c r="G8" i="3"/>
  <c r="F8" i="3"/>
  <c r="E8" i="3"/>
  <c r="F7" i="3"/>
  <c r="E7" i="3"/>
  <c r="F6" i="3"/>
  <c r="E6" i="3"/>
  <c r="F28" i="3" l="1"/>
  <c r="U6" i="1"/>
  <c r="S10" i="1"/>
  <c r="O22" i="3"/>
  <c r="G28" i="3"/>
  <c r="E28" i="3"/>
  <c r="R10" i="1"/>
  <c r="N22" i="3"/>
  <c r="V6" i="1"/>
  <c r="R11" i="1"/>
  <c r="P22" i="3"/>
  <c r="E29" i="3"/>
  <c r="N23" i="3"/>
  <c r="F29" i="3"/>
  <c r="E5" i="3"/>
  <c r="G6" i="3"/>
  <c r="G5" i="3"/>
  <c r="H8" i="3"/>
  <c r="E13" i="3"/>
  <c r="E4" i="3"/>
  <c r="H7" i="3"/>
  <c r="E12" i="3"/>
  <c r="F13" i="3"/>
  <c r="F4" i="3"/>
  <c r="H6" i="3"/>
  <c r="E11" i="3"/>
  <c r="F12" i="3"/>
  <c r="G13" i="3"/>
  <c r="G4" i="3"/>
  <c r="H5" i="3"/>
  <c r="E10" i="3"/>
  <c r="F11" i="3"/>
  <c r="G12" i="3"/>
  <c r="H13" i="3"/>
  <c r="I14" i="3"/>
  <c r="G7" i="3"/>
  <c r="F5" i="3"/>
  <c r="H4" i="3"/>
  <c r="F10" i="3"/>
  <c r="I13" i="3" l="1"/>
  <c r="I5" i="3"/>
  <c r="I9" i="3"/>
  <c r="K9" i="3" s="1"/>
  <c r="J9" i="3" s="1"/>
  <c r="I6" i="3"/>
  <c r="K6" i="3" s="1"/>
  <c r="J6" i="3" s="1"/>
  <c r="I7" i="3"/>
  <c r="I8" i="3"/>
  <c r="I11" i="3"/>
  <c r="K11" i="3" s="1"/>
  <c r="I12" i="3"/>
  <c r="K12" i="3" s="1"/>
  <c r="J12" i="3" s="1"/>
  <c r="I4" i="3"/>
  <c r="K14" i="3"/>
  <c r="I10" i="3"/>
  <c r="K10" i="3" s="1"/>
  <c r="J10" i="3" s="1"/>
  <c r="K13" i="3"/>
  <c r="K8" i="3"/>
  <c r="J8" i="3" s="1"/>
  <c r="L29" i="3"/>
  <c r="K29" i="3"/>
  <c r="I29" i="3"/>
  <c r="J29" i="3" s="1"/>
  <c r="J11" i="3"/>
  <c r="J4" i="3"/>
  <c r="J13" i="3"/>
  <c r="K4" i="3"/>
  <c r="K5" i="3"/>
  <c r="J5" i="3" s="1"/>
  <c r="K7" i="3"/>
  <c r="J7" i="3" s="1"/>
  <c r="I28" i="3"/>
  <c r="J28" i="3" s="1"/>
  <c r="L28" i="3"/>
  <c r="K28" i="3"/>
  <c r="K16" i="3" l="1"/>
  <c r="K17" i="3" s="1"/>
  <c r="G23" i="3" s="1"/>
  <c r="J16" i="3"/>
  <c r="J17" i="3" s="1"/>
  <c r="G22" i="3" s="1"/>
  <c r="F23" i="3"/>
  <c r="J14" i="3"/>
  <c r="F22" i="3" s="1"/>
  <c r="L22" i="3" l="1"/>
  <c r="K22" i="3"/>
  <c r="I22" i="3"/>
  <c r="J22" i="3" s="1"/>
  <c r="I23" i="3"/>
  <c r="J23" i="3" s="1"/>
  <c r="L23" i="3"/>
  <c r="K23" i="3"/>
  <c r="F14" i="1"/>
  <c r="E14" i="1"/>
  <c r="F13" i="1"/>
  <c r="G13" i="1" s="1"/>
  <c r="F13" i="1" a="1"/>
  <c r="E13" i="1"/>
  <c r="E13" i="1" a="1"/>
  <c r="X12" i="1"/>
  <c r="X13" i="1" s="1"/>
  <c r="F12" i="1" a="1"/>
  <c r="F12" i="1" s="1"/>
  <c r="G12" i="1" s="1"/>
  <c r="E12" i="1" a="1"/>
  <c r="E12" i="1" s="1"/>
  <c r="F11" i="1" a="1"/>
  <c r="F11" i="1" s="1"/>
  <c r="G11" i="1" s="1"/>
  <c r="E11" i="1" a="1"/>
  <c r="E11" i="1" s="1"/>
  <c r="F10" i="1" a="1"/>
  <c r="F10" i="1" s="1"/>
  <c r="G10" i="1" s="1"/>
  <c r="E10" i="1" a="1"/>
  <c r="E10" i="1" s="1"/>
  <c r="F9" i="1"/>
  <c r="G9" i="1" s="1"/>
  <c r="F9" i="1" a="1"/>
  <c r="E9" i="1"/>
  <c r="E9" i="1" a="1"/>
  <c r="F8" i="1" a="1"/>
  <c r="F8" i="1" s="1"/>
  <c r="G8" i="1" s="1"/>
  <c r="E8" i="1" a="1"/>
  <c r="E8" i="1" s="1"/>
  <c r="J7" i="1"/>
  <c r="F7" i="1" a="1"/>
  <c r="F7" i="1" s="1"/>
  <c r="G7" i="1" s="1"/>
  <c r="E7" i="1"/>
  <c r="E7" i="1" a="1"/>
  <c r="X7" i="1"/>
  <c r="P6" i="1"/>
  <c r="F6" i="1" a="1"/>
  <c r="F6" i="1" s="1"/>
  <c r="E6" i="1" a="1"/>
  <c r="E6" i="1" s="1"/>
  <c r="F5" i="1" a="1"/>
  <c r="F5" i="1" s="1"/>
  <c r="G5" i="1" s="1"/>
  <c r="E5" i="1"/>
  <c r="E5" i="1" a="1"/>
  <c r="F4" i="1" a="1"/>
  <c r="F4" i="1" s="1"/>
  <c r="G4" i="1" s="1"/>
  <c r="E4" i="1" a="1"/>
  <c r="E4" i="1" s="1"/>
  <c r="V12" i="1" l="1"/>
  <c r="AB12" i="1" s="1"/>
  <c r="AA7" i="1"/>
  <c r="W12" i="1"/>
  <c r="Y6" i="1"/>
  <c r="Z6" i="1" s="1"/>
  <c r="G6" i="1"/>
  <c r="G16" i="1" s="1"/>
  <c r="G17" i="1" s="1"/>
  <c r="K7" i="1" s="1"/>
  <c r="M6" i="1"/>
  <c r="N6" i="1" s="1"/>
  <c r="O6" i="1"/>
  <c r="AA12" i="1" l="1"/>
  <c r="Y12" i="1"/>
  <c r="Z12" i="1" s="1"/>
  <c r="AB7" i="1"/>
  <c r="AA6" i="1"/>
  <c r="AB6" i="1"/>
  <c r="Y7" i="1"/>
  <c r="Z7" i="1" s="1"/>
  <c r="P7" i="1"/>
  <c r="O7" i="1"/>
  <c r="M7" i="1"/>
  <c r="N7" i="1" s="1"/>
  <c r="AA13" i="1"/>
  <c r="Y13" i="1"/>
  <c r="Z13" i="1" s="1"/>
  <c r="AB13" i="1"/>
</calcChain>
</file>

<file path=xl/sharedStrings.xml><?xml version="1.0" encoding="utf-8"?>
<sst xmlns="http://schemas.openxmlformats.org/spreadsheetml/2006/main" count="80" uniqueCount="40">
  <si>
    <t>Deming Regression - Hypothesis Testing</t>
  </si>
  <si>
    <t>Subject</t>
  </si>
  <si>
    <t>x</t>
  </si>
  <si>
    <t>y</t>
  </si>
  <si>
    <t>x̅</t>
  </si>
  <si>
    <r>
      <t>y</t>
    </r>
    <r>
      <rPr>
        <sz val="11"/>
        <rFont val="Arial Unicode MS"/>
        <family val="2"/>
      </rPr>
      <t>̅</t>
    </r>
  </si>
  <si>
    <r>
      <t>y</t>
    </r>
    <r>
      <rPr>
        <sz val="11"/>
        <rFont val="Arial Unicode MS"/>
        <family val="2"/>
      </rPr>
      <t>̅ - x̅</t>
    </r>
  </si>
  <si>
    <t>Hypothesis Testing</t>
  </si>
  <si>
    <t>Deming Regression</t>
  </si>
  <si>
    <t>alpha</t>
  </si>
  <si>
    <t>param</t>
  </si>
  <si>
    <t>s.e.</t>
  </si>
  <si>
    <t>df</t>
  </si>
  <si>
    <t>t stat</t>
  </si>
  <si>
    <t>p-value</t>
  </si>
  <si>
    <t>lower</t>
  </si>
  <si>
    <t>upper</t>
  </si>
  <si>
    <t>coeff</t>
  </si>
  <si>
    <t>std err</t>
  </si>
  <si>
    <t>test 1</t>
  </si>
  <si>
    <t>test 2</t>
  </si>
  <si>
    <t>test</t>
  </si>
  <si>
    <t>slope = 1</t>
  </si>
  <si>
    <t>identity</t>
  </si>
  <si>
    <t>λ</t>
  </si>
  <si>
    <t>var</t>
  </si>
  <si>
    <t>Real Statistics Using Excel</t>
  </si>
  <si>
    <t>Updated</t>
  </si>
  <si>
    <t>Copyright © 2013 - 2023 Charles Zaiontz</t>
  </si>
  <si>
    <t>Deming Regression Hypothesis Testing</t>
  </si>
  <si>
    <t>Deming Regression - Standard Error</t>
  </si>
  <si>
    <t>x̄</t>
  </si>
  <si>
    <t>u</t>
  </si>
  <si>
    <t>v</t>
  </si>
  <si>
    <t>r</t>
  </si>
  <si>
    <t>b0</t>
  </si>
  <si>
    <t>b1</t>
  </si>
  <si>
    <t>Coefficient Report</t>
  </si>
  <si>
    <t>intercept</t>
  </si>
  <si>
    <t>slope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</si>
</sst>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name val="Arial Unicode MS"/>
      <family val="2"/>
    </font>
    <font>
      <i/>
      <sz val="11"/>
      <color theme="1"/>
      <name val="Aptos Narrow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9" xfId="0" applyBorder="1"/>
    <xf numFmtId="15" fontId="0" fillId="0" borderId="0" xfId="0" applyNumberFormat="1"/>
    <xf numFmtId="0" fontId="2" fillId="0" borderId="0" xfId="0" applyFont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2ECF9-3BB8-4127-8E8B-CA1325441FE1}">
  <sheetPr codeName="Sheet1"/>
  <dimension ref="A1:B6"/>
  <sheetViews>
    <sheetView tabSelected="1" workbookViewId="0"/>
  </sheetViews>
  <sheetFormatPr defaultRowHeight="14.5"/>
  <cols>
    <col min="2" max="2" width="9.26953125" bestFit="1" customWidth="1"/>
  </cols>
  <sheetData>
    <row r="1" spans="1:2">
      <c r="A1" t="s">
        <v>26</v>
      </c>
    </row>
    <row r="2" spans="1:2">
      <c r="A2" t="s">
        <v>29</v>
      </c>
    </row>
    <row r="4" spans="1:2">
      <c r="A4" t="s">
        <v>27</v>
      </c>
      <c r="B4" s="19">
        <v>45200</v>
      </c>
    </row>
    <row r="6" spans="1:2">
      <c r="A6" s="20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59BBC-03F0-4229-97C5-690823ED9E55}">
  <sheetPr codeName="Sheet71"/>
  <dimension ref="A1:AB17"/>
  <sheetViews>
    <sheetView workbookViewId="0"/>
  </sheetViews>
  <sheetFormatPr defaultRowHeight="14.5"/>
  <cols>
    <col min="1" max="1" width="7.7265625" customWidth="1"/>
    <col min="2" max="3" width="5.81640625" customWidth="1"/>
    <col min="4" max="4" width="3" customWidth="1"/>
    <col min="8" max="8" width="3.1796875" customWidth="1"/>
    <col min="9" max="9" width="6.54296875" customWidth="1"/>
    <col min="10" max="10" width="8.1796875" customWidth="1"/>
    <col min="12" max="12" width="4.453125" customWidth="1"/>
  </cols>
  <sheetData>
    <row r="1" spans="1:28">
      <c r="A1" s="1" t="s">
        <v>0</v>
      </c>
    </row>
    <row r="3" spans="1:28">
      <c r="A3" s="2" t="s">
        <v>1</v>
      </c>
      <c r="B3" s="3" t="s">
        <v>2</v>
      </c>
      <c r="C3" s="3" t="s">
        <v>3</v>
      </c>
      <c r="E3" s="3" t="s">
        <v>4</v>
      </c>
      <c r="F3" s="4" t="s">
        <v>5</v>
      </c>
      <c r="G3" s="4" t="s">
        <v>6</v>
      </c>
      <c r="I3" t="s">
        <v>7</v>
      </c>
      <c r="U3" t="s">
        <v>8</v>
      </c>
    </row>
    <row r="4" spans="1:28" ht="15" thickBot="1">
      <c r="A4" s="5">
        <v>1</v>
      </c>
      <c r="B4" s="6">
        <v>5.0999999999999996</v>
      </c>
      <c r="C4" s="6">
        <v>5.4</v>
      </c>
      <c r="E4">
        <f t="array" ref="E4">AVERAGE(IF($A$4:$A$13=$A4,"",B$4:B$13))</f>
        <v>5.6555555555555559</v>
      </c>
      <c r="F4">
        <f t="array" ref="F4">AVERAGE(IF($A$4:$A$13=$A4,"",C$4:C$13))</f>
        <v>5.5444444444444443</v>
      </c>
      <c r="G4">
        <f>F4-E4</f>
        <v>-0.1111111111111116</v>
      </c>
      <c r="N4" t="s">
        <v>9</v>
      </c>
      <c r="O4">
        <v>2.5000000000000001E-2</v>
      </c>
      <c r="Z4" t="s">
        <v>9</v>
      </c>
      <c r="AA4">
        <v>0.05</v>
      </c>
    </row>
    <row r="5" spans="1:28" ht="15" thickTop="1">
      <c r="A5" s="5">
        <v>2</v>
      </c>
      <c r="B5" s="6">
        <v>5.6</v>
      </c>
      <c r="C5" s="6">
        <v>5.6</v>
      </c>
      <c r="E5">
        <f t="array" ref="E5">AVERAGE(IF($A$4:$A$13=$A5,"",B$4:B$13))</f>
        <v>5.6000000000000005</v>
      </c>
      <c r="F5">
        <f t="array" ref="F5">AVERAGE(IF($A$4:$A$13=$A5,"",C$4:C$13))</f>
        <v>5.5222222222222221</v>
      </c>
      <c r="G5">
        <f t="shared" ref="G5:G13" si="0">F5-E5</f>
        <v>-7.777777777777839E-2</v>
      </c>
      <c r="I5" s="3"/>
      <c r="J5" s="3" t="s">
        <v>10</v>
      </c>
      <c r="K5" s="3" t="s">
        <v>11</v>
      </c>
      <c r="L5" s="3" t="s">
        <v>12</v>
      </c>
      <c r="M5" s="3" t="s">
        <v>13</v>
      </c>
      <c r="N5" s="3" t="s">
        <v>14</v>
      </c>
      <c r="O5" s="3" t="s">
        <v>15</v>
      </c>
      <c r="P5" s="3" t="s">
        <v>16</v>
      </c>
      <c r="U5" s="7"/>
      <c r="V5" s="7" t="s">
        <v>17</v>
      </c>
      <c r="W5" s="7" t="s">
        <v>18</v>
      </c>
      <c r="X5" s="7" t="s">
        <v>12</v>
      </c>
      <c r="Y5" s="7" t="s">
        <v>13</v>
      </c>
      <c r="Z5" s="7" t="s">
        <v>14</v>
      </c>
      <c r="AA5" s="7" t="s">
        <v>15</v>
      </c>
      <c r="AB5" s="7" t="s">
        <v>16</v>
      </c>
    </row>
    <row r="6" spans="1:28">
      <c r="A6" s="5">
        <v>3</v>
      </c>
      <c r="B6" s="6">
        <v>6.8</v>
      </c>
      <c r="C6" s="6">
        <v>6.3</v>
      </c>
      <c r="E6">
        <f t="array" ref="E6">AVERAGE(IF($A$4:$A$13=$A6,"",B$4:B$13))</f>
        <v>5.4666666666666677</v>
      </c>
      <c r="F6">
        <f t="array" ref="F6">AVERAGE(IF($A$4:$A$13=$A6,"",C$4:C$13))</f>
        <v>5.4444444444444446</v>
      </c>
      <c r="G6">
        <f t="shared" si="0"/>
        <v>-2.2222222222223031E-2</v>
      </c>
      <c r="I6" t="s">
        <v>19</v>
      </c>
      <c r="J6">
        <f>1-'Std Err'!K14</f>
        <v>-1.7999835651315355E-2</v>
      </c>
      <c r="K6">
        <f>'Std Err'!K17</f>
        <v>0.21930028030854076</v>
      </c>
      <c r="L6">
        <f>A13-2</f>
        <v>8</v>
      </c>
      <c r="M6">
        <f>J6/K6</f>
        <v>-8.2078489028791002E-2</v>
      </c>
      <c r="N6">
        <f>TDIST(ABS(M6),L6,2)</f>
        <v>0.93660073089523432</v>
      </c>
      <c r="O6">
        <f>J6-TINV(O$4,L6)*K6</f>
        <v>-0.62140973154350665</v>
      </c>
      <c r="P6">
        <f>J6+TINV(O$4,L6)*K6</f>
        <v>0.58541006024087594</v>
      </c>
      <c r="R6" t="e">
        <f t="array" aca="1" ref="R6:S7" ca="1">DRegIdentity(B4:B13,C4:C13,B15,TRUE)</f>
        <v>#NAME?</v>
      </c>
      <c r="S6" s="8" t="e">
        <f ca="1"/>
        <v>#NAME?</v>
      </c>
      <c r="U6" t="e">
        <f t="array" aca="1" ref="U6:W7" ca="1">DRegCoeff(B4:B13,C4:C13,2.5,TRUE)</f>
        <v>#NAME?</v>
      </c>
      <c r="V6" t="e">
        <f ca="1"/>
        <v>#NAME?</v>
      </c>
      <c r="W6" t="e">
        <f ca="1"/>
        <v>#NAME?</v>
      </c>
      <c r="X6" s="25">
        <f>COUNT(C4:C13)-2</f>
        <v>8</v>
      </c>
      <c r="Y6" t="e">
        <f ca="1">V6/W6</f>
        <v>#NAME?</v>
      </c>
      <c r="Z6" t="e">
        <f ca="1">TDIST(ABS(Y6),X6,2)</f>
        <v>#NAME?</v>
      </c>
      <c r="AA6" t="e">
        <f ca="1">V6-TINV(AA$4,X6)*W6</f>
        <v>#NAME?</v>
      </c>
      <c r="AB6" t="e">
        <f ca="1">V6+TINV(AA$4,X6)*W6</f>
        <v>#NAME?</v>
      </c>
    </row>
    <row r="7" spans="1:28">
      <c r="A7" s="5">
        <v>4</v>
      </c>
      <c r="B7" s="6">
        <v>5.9</v>
      </c>
      <c r="C7" s="6">
        <v>6.1</v>
      </c>
      <c r="E7">
        <f t="array" ref="E7">AVERAGE(IF($A$4:$A$13=$A7,"",B$4:B$13))</f>
        <v>5.5666666666666673</v>
      </c>
      <c r="F7">
        <f t="array" ref="F7">AVERAGE(IF($A$4:$A$13=$A7,"",C$4:C$13))</f>
        <v>5.4666666666666668</v>
      </c>
      <c r="G7">
        <f t="shared" si="0"/>
        <v>-0.10000000000000053</v>
      </c>
      <c r="I7" s="10" t="s">
        <v>20</v>
      </c>
      <c r="J7" s="10">
        <f>F14-E14</f>
        <v>-7.0000000000001172E-2</v>
      </c>
      <c r="K7" s="10">
        <f>G17</f>
        <v>0.1333749934916163</v>
      </c>
      <c r="L7" s="10">
        <f>A13-2</f>
        <v>8</v>
      </c>
      <c r="M7" s="10">
        <f>J7/K7</f>
        <v>-0.52483601436427618</v>
      </c>
      <c r="N7" s="10">
        <f>TDIST(ABS(M7),L7,2)</f>
        <v>0.61392631785733154</v>
      </c>
      <c r="O7" s="10">
        <f>J7-TINV(O$4,L7)*K7</f>
        <v>-0.43698444171693934</v>
      </c>
      <c r="P7" s="10">
        <f>J7+TINV(O$4,L7)*K7</f>
        <v>0.296984441716937</v>
      </c>
      <c r="R7" t="e">
        <f ca="1"/>
        <v>#NAME?</v>
      </c>
      <c r="S7" s="9" t="e">
        <f ca="1"/>
        <v>#NAME?</v>
      </c>
      <c r="U7" s="10" t="e">
        <f ca="1"/>
        <v>#NAME?</v>
      </c>
      <c r="V7" s="10" t="e">
        <f ca="1"/>
        <v>#NAME?</v>
      </c>
      <c r="W7" s="10" t="e">
        <f ca="1"/>
        <v>#NAME?</v>
      </c>
      <c r="X7" s="10">
        <f>X6</f>
        <v>8</v>
      </c>
      <c r="Y7" s="10" t="e">
        <f ca="1">V7/W7</f>
        <v>#NAME?</v>
      </c>
      <c r="Z7" s="10" t="e">
        <f ca="1">TDIST(ABS(Y7),X7,2)</f>
        <v>#NAME?</v>
      </c>
      <c r="AA7" s="10" t="e">
        <f ca="1">V7-TINV(AA$4,X7)*W7</f>
        <v>#NAME?</v>
      </c>
      <c r="AB7" s="10" t="e">
        <f ca="1">V7+TINV(AA$4,X7)*W7</f>
        <v>#NAME?</v>
      </c>
    </row>
    <row r="8" spans="1:28">
      <c r="A8" s="5">
        <v>5</v>
      </c>
      <c r="B8" s="6">
        <v>4</v>
      </c>
      <c r="C8" s="6">
        <v>4.7</v>
      </c>
      <c r="E8">
        <f t="array" ref="E8">AVERAGE(IF($A$4:$A$13=$A8,"",B$4:B$13))</f>
        <v>5.7777777777777786</v>
      </c>
      <c r="F8">
        <f t="array" ref="F8">AVERAGE(IF($A$4:$A$13=$A8,"",C$4:C$13))</f>
        <v>5.6222222222222227</v>
      </c>
      <c r="G8">
        <f t="shared" si="0"/>
        <v>-0.15555555555555589</v>
      </c>
    </row>
    <row r="9" spans="1:28">
      <c r="A9" s="5">
        <v>6</v>
      </c>
      <c r="B9" s="6">
        <v>5.6</v>
      </c>
      <c r="C9" s="6">
        <v>5.0999999999999996</v>
      </c>
      <c r="E9">
        <f t="array" ref="E9">AVERAGE(IF($A$4:$A$13=$A9,"",B$4:B$13))</f>
        <v>5.6000000000000005</v>
      </c>
      <c r="F9">
        <f t="array" ref="F9">AVERAGE(IF($A$4:$A$13=$A9,"",C$4:C$13))</f>
        <v>5.5777777777777775</v>
      </c>
      <c r="G9">
        <f t="shared" si="0"/>
        <v>-2.2222222222223031E-2</v>
      </c>
      <c r="U9" t="s">
        <v>7</v>
      </c>
    </row>
    <row r="10" spans="1:28" ht="15" thickBot="1">
      <c r="A10" s="5">
        <v>7</v>
      </c>
      <c r="B10" s="6">
        <v>6.6</v>
      </c>
      <c r="C10" s="6">
        <v>6.6</v>
      </c>
      <c r="E10">
        <f t="array" ref="E10">AVERAGE(IF($A$4:$A$13=$A10,"",B$4:B$13))</f>
        <v>5.4888888888888898</v>
      </c>
      <c r="F10">
        <f t="array" ref="F10">AVERAGE(IF($A$4:$A$13=$A10,"",C$4:C$13))</f>
        <v>5.4111111111111105</v>
      </c>
      <c r="G10">
        <f t="shared" si="0"/>
        <v>-7.7777777777779278E-2</v>
      </c>
      <c r="R10" s="5" t="e">
        <f t="array" aca="1" ref="R10:S11" ca="1">TRANSPOSE(DRegIdentity(B4:B13,C4:C13,B15,TRUE))</f>
        <v>#NAME?</v>
      </c>
      <c r="S10" s="5" t="e">
        <f ca="1"/>
        <v>#NAME?</v>
      </c>
      <c r="Z10" t="s">
        <v>9</v>
      </c>
      <c r="AA10">
        <v>2.5000000000000001E-2</v>
      </c>
    </row>
    <row r="11" spans="1:28" ht="15" thickTop="1">
      <c r="A11" s="5">
        <v>8</v>
      </c>
      <c r="B11" s="6">
        <v>6.7</v>
      </c>
      <c r="C11" s="6">
        <v>6.8</v>
      </c>
      <c r="E11">
        <f t="array" ref="E11">AVERAGE(IF($A$4:$A$13=$A11,"",B$4:B$13))</f>
        <v>5.4777777777777779</v>
      </c>
      <c r="F11">
        <f t="array" ref="F11">AVERAGE(IF($A$4:$A$13=$A11,"",C$4:C$13))</f>
        <v>5.3888888888888893</v>
      </c>
      <c r="G11">
        <f t="shared" si="0"/>
        <v>-8.8888888888888573E-2</v>
      </c>
      <c r="R11" s="11" t="e">
        <f ca="1"/>
        <v>#NAME?</v>
      </c>
      <c r="S11" s="12" t="e">
        <f ca="1"/>
        <v>#NAME?</v>
      </c>
      <c r="U11" s="7" t="s">
        <v>21</v>
      </c>
      <c r="V11" s="7" t="s">
        <v>10</v>
      </c>
      <c r="W11" s="7" t="s">
        <v>18</v>
      </c>
      <c r="X11" s="7" t="s">
        <v>12</v>
      </c>
      <c r="Y11" s="7" t="s">
        <v>13</v>
      </c>
      <c r="Z11" s="7" t="s">
        <v>14</v>
      </c>
      <c r="AA11" s="7" t="s">
        <v>15</v>
      </c>
      <c r="AB11" s="7" t="s">
        <v>16</v>
      </c>
    </row>
    <row r="12" spans="1:28">
      <c r="A12" s="5">
        <v>9</v>
      </c>
      <c r="B12" s="6">
        <v>5.2</v>
      </c>
      <c r="C12" s="6">
        <v>4.5999999999999996</v>
      </c>
      <c r="E12">
        <f t="array" ref="E12">AVERAGE(IF($A$4:$A$13=$A12,"",B$4:B$13))</f>
        <v>5.6444444444444448</v>
      </c>
      <c r="F12">
        <f t="array" ref="F12">AVERAGE(IF($A$4:$A$13=$A12,"",C$4:C$13))</f>
        <v>5.6333333333333329</v>
      </c>
      <c r="G12">
        <f t="shared" si="0"/>
        <v>-1.111111111111196E-2</v>
      </c>
      <c r="U12" t="s">
        <v>22</v>
      </c>
      <c r="V12" t="e">
        <f ca="1">1-V7</f>
        <v>#NAME?</v>
      </c>
      <c r="W12" t="e">
        <f ca="1">W7</f>
        <v>#NAME?</v>
      </c>
      <c r="X12">
        <f>X6</f>
        <v>8</v>
      </c>
      <c r="Y12" t="e">
        <f ca="1">V12/W12</f>
        <v>#NAME?</v>
      </c>
      <c r="Z12" t="e">
        <f ca="1">TDIST(ABS(Y12),X12,2)</f>
        <v>#NAME?</v>
      </c>
      <c r="AA12" t="e">
        <f ca="1">V12-TINV(AA$10,X12)*W12</f>
        <v>#NAME?</v>
      </c>
      <c r="AB12" t="e">
        <f ca="1">V12+TINV(AA$10,X12)*W12</f>
        <v>#NAME?</v>
      </c>
    </row>
    <row r="13" spans="1:28">
      <c r="A13" s="13">
        <v>10</v>
      </c>
      <c r="B13" s="14">
        <v>4.5</v>
      </c>
      <c r="C13" s="14">
        <v>4.0999999999999996</v>
      </c>
      <c r="E13" s="10">
        <f t="array" ref="E13">AVERAGE(IF($A$4:$A$13=$A13,"",B$4:B$13))</f>
        <v>5.7222222222222232</v>
      </c>
      <c r="F13" s="10">
        <f t="array" ref="F13">AVERAGE(IF($A$4:$A$13=$A13,"",C$4:C$13))</f>
        <v>5.6888888888888882</v>
      </c>
      <c r="G13" s="10">
        <f t="shared" si="0"/>
        <v>-3.3333333333334991E-2</v>
      </c>
      <c r="U13" s="10" t="s">
        <v>23</v>
      </c>
      <c r="V13" s="10" t="e">
        <f t="array" aca="1" ref="V13:W13" ca="1">TRANSPOSE(DRegIdentity(B4:B13,C4:C13,2.5))</f>
        <v>#NAME?</v>
      </c>
      <c r="W13" s="10" t="e">
        <f ca="1"/>
        <v>#NAME?</v>
      </c>
      <c r="X13" s="10">
        <f>X12</f>
        <v>8</v>
      </c>
      <c r="Y13" s="10" t="e">
        <f ca="1">V13/W13</f>
        <v>#NAME?</v>
      </c>
      <c r="Z13" s="10" t="e">
        <f ca="1">TDIST(ABS(Y13),X13,2)</f>
        <v>#NAME?</v>
      </c>
      <c r="AA13" s="10" t="e">
        <f ca="1">V13-TINV(AA$10,X13)*W13</f>
        <v>#NAME?</v>
      </c>
      <c r="AB13" s="10" t="e">
        <f ca="1">V13+TINV(AA$10,X13)*W13</f>
        <v>#NAME?</v>
      </c>
    </row>
    <row r="14" spans="1:28">
      <c r="A14" s="5"/>
      <c r="B14" s="5"/>
      <c r="C14" s="5"/>
      <c r="E14">
        <f>AVERAGE(B4:B13)</f>
        <v>5.6000000000000005</v>
      </c>
      <c r="F14">
        <f>AVERAGE(C4:C13)</f>
        <v>5.5299999999999994</v>
      </c>
    </row>
    <row r="15" spans="1:28">
      <c r="A15" s="15" t="s">
        <v>24</v>
      </c>
      <c r="B15" s="16">
        <v>2.5</v>
      </c>
      <c r="C15" s="5"/>
    </row>
    <row r="16" spans="1:28">
      <c r="A16" s="5"/>
      <c r="B16" s="5"/>
      <c r="C16" s="5"/>
      <c r="F16" s="17" t="s">
        <v>25</v>
      </c>
      <c r="G16" s="18">
        <f>DEVSQ(G4:G13)*(A13-1)</f>
        <v>0.17788888888888688</v>
      </c>
    </row>
    <row r="17" spans="6:7">
      <c r="F17" s="13" t="s">
        <v>11</v>
      </c>
      <c r="G17" s="10">
        <f>SQRT(G16/$A$13)</f>
        <v>0.1333749934916163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1D0A1-C072-4E27-B4AC-0ACC621856DE}">
  <sheetPr codeName="Sheet2"/>
  <dimension ref="A1:P29"/>
  <sheetViews>
    <sheetView workbookViewId="0"/>
  </sheetViews>
  <sheetFormatPr defaultRowHeight="14.5"/>
  <cols>
    <col min="1" max="1" width="7" customWidth="1"/>
    <col min="2" max="3" width="6.7265625" customWidth="1"/>
    <col min="4" max="4" width="3" customWidth="1"/>
  </cols>
  <sheetData>
    <row r="1" spans="1:11">
      <c r="A1" s="1" t="s">
        <v>30</v>
      </c>
    </row>
    <row r="3" spans="1:11">
      <c r="A3" s="3" t="s">
        <v>1</v>
      </c>
      <c r="B3" s="3" t="s">
        <v>2</v>
      </c>
      <c r="C3" s="3" t="s">
        <v>3</v>
      </c>
      <c r="E3" s="3" t="s">
        <v>31</v>
      </c>
      <c r="F3" s="4" t="s">
        <v>5</v>
      </c>
      <c r="G3" s="3" t="s">
        <v>32</v>
      </c>
      <c r="H3" s="3" t="s">
        <v>33</v>
      </c>
      <c r="I3" s="3" t="s">
        <v>34</v>
      </c>
      <c r="J3" s="3" t="s">
        <v>35</v>
      </c>
      <c r="K3" s="3" t="s">
        <v>36</v>
      </c>
    </row>
    <row r="4" spans="1:11">
      <c r="A4" s="5">
        <v>1</v>
      </c>
      <c r="B4" s="6">
        <v>5.0999999999999996</v>
      </c>
      <c r="C4" s="6">
        <v>5.4</v>
      </c>
      <c r="E4">
        <f>($A$13*E$14-B4)/($A$13-1)</f>
        <v>5.6555555555555559</v>
      </c>
      <c r="F4">
        <f>($A$13*F$14-C4)/($A$13-1)</f>
        <v>5.5444444444444443</v>
      </c>
      <c r="G4">
        <f>G$14-$A$13*(E$14-B4)^2/($A$13-1)</f>
        <v>7.6422222222222205</v>
      </c>
      <c r="H4">
        <f>H$14-$A$13*(F$14-C4)^2/($A$13-1)</f>
        <v>7.4622222222222225</v>
      </c>
      <c r="I4">
        <f>I$14-$A$13*(E$14-B4)*(F$14-C4)/($A$13-1)</f>
        <v>6.8277777777777766</v>
      </c>
      <c r="J4">
        <f t="shared" ref="J4:J14" si="0">F4-K4*E4</f>
        <v>-0.29539655032818324</v>
      </c>
      <c r="K4">
        <f t="shared" ref="K4:K14" si="1">($B$15*H4-G4+SQRT(($B$15*H4-G4)^2+4*$B$15*I4^2))/(2*$B$15*I4)</f>
        <v>1.0325848517279694</v>
      </c>
    </row>
    <row r="5" spans="1:11">
      <c r="A5" s="5">
        <v>2</v>
      </c>
      <c r="B5" s="6">
        <v>5.6</v>
      </c>
      <c r="C5" s="6">
        <v>5.6</v>
      </c>
      <c r="E5">
        <f t="shared" ref="E5:F13" si="2">($A$13*E$14-B5)/($A$13-1)</f>
        <v>5.6000000000000005</v>
      </c>
      <c r="F5">
        <f t="shared" si="2"/>
        <v>5.5222222222222221</v>
      </c>
      <c r="G5">
        <f t="shared" ref="G5:H13" si="3">G$14-$A$13*(E$14-B5)^2/($A$13-1)</f>
        <v>7.919999999999999</v>
      </c>
      <c r="H5">
        <f t="shared" si="3"/>
        <v>7.4755555555555553</v>
      </c>
      <c r="I5">
        <f t="shared" ref="I5:I13" si="4">I$14-$A$13*(E$14-B5)*(F$14-C5)/($A$13-1)</f>
        <v>6.8999999999999986</v>
      </c>
      <c r="J5">
        <f t="shared" si="0"/>
        <v>-0.17538922712551042</v>
      </c>
      <c r="K5">
        <f t="shared" si="1"/>
        <v>1.0174306159549522</v>
      </c>
    </row>
    <row r="6" spans="1:11">
      <c r="A6" s="5">
        <v>3</v>
      </c>
      <c r="B6" s="6">
        <v>6.8</v>
      </c>
      <c r="C6" s="6">
        <v>6.3</v>
      </c>
      <c r="E6">
        <f t="shared" si="2"/>
        <v>5.4666666666666677</v>
      </c>
      <c r="F6">
        <f t="shared" si="2"/>
        <v>5.4444444444444446</v>
      </c>
      <c r="G6">
        <f t="shared" si="3"/>
        <v>6.32</v>
      </c>
      <c r="H6">
        <f t="shared" si="3"/>
        <v>6.8222222222222211</v>
      </c>
      <c r="I6">
        <f t="shared" si="4"/>
        <v>5.8733333333333322</v>
      </c>
      <c r="J6">
        <f t="shared" si="0"/>
        <v>-0.54744201594324693</v>
      </c>
      <c r="K6">
        <f t="shared" si="1"/>
        <v>1.0960767915343337</v>
      </c>
    </row>
    <row r="7" spans="1:11">
      <c r="A7" s="5">
        <v>4</v>
      </c>
      <c r="B7" s="6">
        <v>5.9</v>
      </c>
      <c r="C7" s="6">
        <v>6.1</v>
      </c>
      <c r="E7">
        <f t="shared" si="2"/>
        <v>5.5666666666666673</v>
      </c>
      <c r="F7">
        <f t="shared" si="2"/>
        <v>5.4666666666666659</v>
      </c>
      <c r="G7">
        <f t="shared" si="3"/>
        <v>7.8199999999999994</v>
      </c>
      <c r="H7">
        <f t="shared" si="3"/>
        <v>7.1199999999999992</v>
      </c>
      <c r="I7">
        <f t="shared" si="4"/>
        <v>6.7099999999999982</v>
      </c>
      <c r="J7">
        <f t="shared" si="0"/>
        <v>-7.9873254899644586E-2</v>
      </c>
      <c r="K7">
        <f t="shared" si="1"/>
        <v>0.99638441704784009</v>
      </c>
    </row>
    <row r="8" spans="1:11">
      <c r="A8" s="5">
        <v>5</v>
      </c>
      <c r="B8" s="6">
        <v>4</v>
      </c>
      <c r="C8" s="6">
        <v>4.7</v>
      </c>
      <c r="E8">
        <f t="shared" si="2"/>
        <v>5.7777777777777786</v>
      </c>
      <c r="F8">
        <f t="shared" si="2"/>
        <v>5.6222222222222218</v>
      </c>
      <c r="G8">
        <f t="shared" si="3"/>
        <v>5.0755555555555523</v>
      </c>
      <c r="H8">
        <f t="shared" si="3"/>
        <v>6.7155555555555573</v>
      </c>
      <c r="I8">
        <f t="shared" si="4"/>
        <v>5.4244444444444442</v>
      </c>
      <c r="J8">
        <f t="shared" si="0"/>
        <v>-1.2979027152444429</v>
      </c>
      <c r="K8">
        <f t="shared" si="1"/>
        <v>1.1977139314846148</v>
      </c>
    </row>
    <row r="9" spans="1:11">
      <c r="A9" s="5">
        <v>6</v>
      </c>
      <c r="B9" s="6">
        <v>5.6</v>
      </c>
      <c r="C9" s="6">
        <v>5.0999999999999996</v>
      </c>
      <c r="E9">
        <f t="shared" si="2"/>
        <v>5.6000000000000005</v>
      </c>
      <c r="F9">
        <f t="shared" si="2"/>
        <v>5.5777777777777775</v>
      </c>
      <c r="G9">
        <f t="shared" si="3"/>
        <v>7.919999999999999</v>
      </c>
      <c r="H9">
        <f t="shared" si="3"/>
        <v>7.275555555555556</v>
      </c>
      <c r="I9">
        <f t="shared" si="4"/>
        <v>6.8999999999999986</v>
      </c>
      <c r="J9">
        <f t="shared" si="0"/>
        <v>-3.4319233268451654E-3</v>
      </c>
      <c r="K9">
        <f t="shared" si="1"/>
        <v>0.9966445894829683</v>
      </c>
    </row>
    <row r="10" spans="1:11">
      <c r="A10" s="5">
        <v>7</v>
      </c>
      <c r="B10" s="6">
        <v>6.6</v>
      </c>
      <c r="C10" s="6">
        <v>6.6</v>
      </c>
      <c r="E10">
        <f t="shared" si="2"/>
        <v>5.4888888888888898</v>
      </c>
      <c r="F10">
        <f t="shared" si="2"/>
        <v>5.4111111111111105</v>
      </c>
      <c r="G10">
        <f t="shared" si="3"/>
        <v>6.8088888888888901</v>
      </c>
      <c r="H10">
        <f t="shared" si="3"/>
        <v>6.2088888888888878</v>
      </c>
      <c r="I10">
        <f t="shared" si="4"/>
        <v>5.7111111111111104</v>
      </c>
      <c r="J10">
        <f t="shared" si="0"/>
        <v>-0.1181361696106924</v>
      </c>
      <c r="K10">
        <f t="shared" si="1"/>
        <v>1.0073527434513405</v>
      </c>
    </row>
    <row r="11" spans="1:11">
      <c r="A11" s="5">
        <v>8</v>
      </c>
      <c r="B11" s="6">
        <v>6.7</v>
      </c>
      <c r="C11" s="6">
        <v>6.8</v>
      </c>
      <c r="E11">
        <f t="shared" si="2"/>
        <v>5.4777777777777779</v>
      </c>
      <c r="F11">
        <f t="shared" si="2"/>
        <v>5.3888888888888893</v>
      </c>
      <c r="G11">
        <f t="shared" si="3"/>
        <v>6.5755555555555549</v>
      </c>
      <c r="H11">
        <f t="shared" si="3"/>
        <v>5.6888888888888873</v>
      </c>
      <c r="I11">
        <f t="shared" si="4"/>
        <v>5.3477777777777762</v>
      </c>
      <c r="J11">
        <f t="shared" si="0"/>
        <v>2.0224906965791156E-2</v>
      </c>
      <c r="K11">
        <f t="shared" si="1"/>
        <v>0.98008064578717813</v>
      </c>
    </row>
    <row r="12" spans="1:11">
      <c r="A12" s="5">
        <v>9</v>
      </c>
      <c r="B12" s="6">
        <v>5.2</v>
      </c>
      <c r="C12" s="6">
        <v>4.5999999999999996</v>
      </c>
      <c r="E12">
        <f t="shared" si="2"/>
        <v>5.6444444444444448</v>
      </c>
      <c r="F12">
        <f t="shared" si="2"/>
        <v>5.6333333333333329</v>
      </c>
      <c r="G12">
        <f t="shared" si="3"/>
        <v>7.742222222222221</v>
      </c>
      <c r="H12">
        <f t="shared" si="3"/>
        <v>6.5200000000000005</v>
      </c>
      <c r="I12">
        <f t="shared" si="4"/>
        <v>6.4866666666666646</v>
      </c>
      <c r="J12">
        <f t="shared" si="0"/>
        <v>0.27592971871613603</v>
      </c>
      <c r="K12">
        <f t="shared" si="1"/>
        <v>0.949146309676275</v>
      </c>
    </row>
    <row r="13" spans="1:11">
      <c r="A13" s="13">
        <v>10</v>
      </c>
      <c r="B13" s="14">
        <v>4.5</v>
      </c>
      <c r="C13" s="14">
        <v>4.0999999999999996</v>
      </c>
      <c r="E13" s="10">
        <f t="shared" si="2"/>
        <v>5.7222222222222232</v>
      </c>
      <c r="F13" s="10">
        <f t="shared" si="2"/>
        <v>5.6888888888888882</v>
      </c>
      <c r="G13" s="10">
        <f t="shared" si="3"/>
        <v>6.5755555555555532</v>
      </c>
      <c r="H13" s="10">
        <f t="shared" si="3"/>
        <v>5.2088888888888896</v>
      </c>
      <c r="I13" s="10">
        <f t="shared" si="4"/>
        <v>5.1522222222222203</v>
      </c>
      <c r="J13" s="10">
        <f t="shared" si="0"/>
        <v>0.3648604423349795</v>
      </c>
      <c r="K13" s="10">
        <f t="shared" si="1"/>
        <v>0.93041273823272175</v>
      </c>
    </row>
    <row r="14" spans="1:11">
      <c r="A14" s="5"/>
      <c r="B14" s="5"/>
      <c r="C14" s="5"/>
      <c r="E14">
        <f>AVERAGE(B4:B13)</f>
        <v>5.6000000000000005</v>
      </c>
      <c r="F14">
        <f>AVERAGE(C4:C13)</f>
        <v>5.5299999999999994</v>
      </c>
      <c r="G14">
        <f>DEVSQ(B4:B13)</f>
        <v>7.919999999999999</v>
      </c>
      <c r="H14">
        <f>DEVSQ(C4:C13)</f>
        <v>7.4809999999999999</v>
      </c>
      <c r="I14">
        <f>SUMPRODUCT(B4:B13-E14,C4:C13-F14)</f>
        <v>6.8999999999999986</v>
      </c>
      <c r="J14">
        <f t="shared" si="0"/>
        <v>-0.17079907964736751</v>
      </c>
      <c r="K14">
        <f t="shared" si="1"/>
        <v>1.0179998356513154</v>
      </c>
    </row>
    <row r="15" spans="1:11">
      <c r="A15" s="15" t="s">
        <v>24</v>
      </c>
      <c r="B15" s="16">
        <v>2.5</v>
      </c>
    </row>
    <row r="16" spans="1:11">
      <c r="I16" s="17" t="s">
        <v>25</v>
      </c>
      <c r="J16" s="18">
        <f>DEVSQ(J4:J13)*($A$13-1)</f>
        <v>17.888413315929842</v>
      </c>
      <c r="K16" s="18">
        <f>DEVSQ(K4:K13)*($A$13-1)</f>
        <v>0.4809261294340455</v>
      </c>
    </row>
    <row r="17" spans="5:16">
      <c r="I17" s="13" t="s">
        <v>11</v>
      </c>
      <c r="J17" s="10">
        <f>SQRT(J16/$A$13)</f>
        <v>1.3374757312164525</v>
      </c>
      <c r="K17" s="10">
        <f>SQRT(K16/$A$13)</f>
        <v>0.21930028030854076</v>
      </c>
    </row>
    <row r="19" spans="5:16">
      <c r="E19" t="s">
        <v>37</v>
      </c>
    </row>
    <row r="20" spans="5:16">
      <c r="J20" t="s">
        <v>9</v>
      </c>
      <c r="K20">
        <v>0.05</v>
      </c>
    </row>
    <row r="21" spans="5:16">
      <c r="E21" s="3"/>
      <c r="F21" s="3" t="s">
        <v>17</v>
      </c>
      <c r="G21" s="3" t="s">
        <v>11</v>
      </c>
      <c r="H21" s="3" t="s">
        <v>12</v>
      </c>
      <c r="I21" s="3" t="s">
        <v>13</v>
      </c>
      <c r="J21" s="3" t="s">
        <v>14</v>
      </c>
      <c r="K21" s="3" t="s">
        <v>15</v>
      </c>
      <c r="L21" s="3" t="s">
        <v>16</v>
      </c>
    </row>
    <row r="22" spans="5:16">
      <c r="E22" t="s">
        <v>38</v>
      </c>
      <c r="F22">
        <f>J14</f>
        <v>-0.17079907964736751</v>
      </c>
      <c r="G22">
        <f>J17</f>
        <v>1.3374757312164525</v>
      </c>
      <c r="H22">
        <f>A13-2</f>
        <v>8</v>
      </c>
      <c r="I22">
        <f>F22/G22</f>
        <v>-0.1277025636136391</v>
      </c>
      <c r="J22">
        <f>TDIST(ABS(I22),H22,2)</f>
        <v>0.90153607216400533</v>
      </c>
      <c r="K22">
        <f>F22-TINV(K$20,H22)*G22</f>
        <v>-3.2550236465677242</v>
      </c>
      <c r="L22">
        <f>F22+TINV(K$20,H22)*G22</f>
        <v>2.9134254872729892</v>
      </c>
      <c r="N22" t="e">
        <f t="array" aca="1" ref="N22:P23" ca="1">DRegCoeff(B4:B13,C4:C13,B15,TRUE)</f>
        <v>#NAME?</v>
      </c>
      <c r="O22" s="21" t="e">
        <f ca="1"/>
        <v>#NAME?</v>
      </c>
      <c r="P22" s="22" t="e">
        <f ca="1"/>
        <v>#NAME?</v>
      </c>
    </row>
    <row r="23" spans="5:16">
      <c r="E23" s="10" t="s">
        <v>39</v>
      </c>
      <c r="F23" s="10">
        <f>K14</f>
        <v>1.0179998356513154</v>
      </c>
      <c r="G23" s="10">
        <f>K17</f>
        <v>0.21930028030854076</v>
      </c>
      <c r="H23" s="10">
        <f>A13-2</f>
        <v>8</v>
      </c>
      <c r="I23" s="10">
        <f>F23/G23</f>
        <v>4.6420361807976622</v>
      </c>
      <c r="J23" s="10">
        <f>TDIST(ABS(I23),H23,2)</f>
        <v>1.6618023185633662E-3</v>
      </c>
      <c r="K23" s="10">
        <f>F23-TINV(K$20,H23)*G23</f>
        <v>0.51229248240838732</v>
      </c>
      <c r="L23" s="10">
        <f>F23+TINV(K$20,H23)*G23</f>
        <v>1.5237071888942433</v>
      </c>
      <c r="N23" t="e">
        <f ca="1"/>
        <v>#NAME?</v>
      </c>
      <c r="O23" s="23" t="e">
        <f ca="1"/>
        <v>#NAME?</v>
      </c>
      <c r="P23" s="24" t="e">
        <f ca="1"/>
        <v>#NAME?</v>
      </c>
    </row>
    <row r="25" spans="5:16">
      <c r="E25" t="s">
        <v>8</v>
      </c>
    </row>
    <row r="26" spans="5:16" ht="15" thickBot="1">
      <c r="J26" t="s">
        <v>9</v>
      </c>
      <c r="K26">
        <v>0.05</v>
      </c>
    </row>
    <row r="27" spans="5:16" ht="15" thickTop="1">
      <c r="E27" s="7"/>
      <c r="F27" s="7" t="s">
        <v>17</v>
      </c>
      <c r="G27" s="7" t="s">
        <v>18</v>
      </c>
      <c r="H27" s="7" t="s">
        <v>12</v>
      </c>
      <c r="I27" s="7" t="s">
        <v>13</v>
      </c>
      <c r="J27" s="7" t="s">
        <v>14</v>
      </c>
      <c r="K27" s="7" t="s">
        <v>15</v>
      </c>
      <c r="L27" s="7" t="s">
        <v>16</v>
      </c>
    </row>
    <row r="28" spans="5:16">
      <c r="E28" t="e">
        <f t="array" aca="1" ref="E28:G29" ca="1">DRegCoeff(B4:B13,C4:C13,2.5,TRUE)</f>
        <v>#NAME?</v>
      </c>
      <c r="F28" t="e">
        <f ca="1"/>
        <v>#NAME?</v>
      </c>
      <c r="G28" t="e">
        <f ca="1"/>
        <v>#NAME?</v>
      </c>
      <c r="H28" s="25">
        <f>COUNT(C4:C13)-2</f>
        <v>8</v>
      </c>
      <c r="I28" t="e">
        <f ca="1">F28/G28</f>
        <v>#NAME?</v>
      </c>
      <c r="J28" t="e">
        <f ca="1">TDIST(ABS(I28),H28,2)</f>
        <v>#NAME?</v>
      </c>
      <c r="K28" t="e">
        <f ca="1">F28-TINV(K$26,H28)*G28</f>
        <v>#NAME?</v>
      </c>
      <c r="L28" t="e">
        <f ca="1">F28+TINV(K$26,H28)*G28</f>
        <v>#NAME?</v>
      </c>
    </row>
    <row r="29" spans="5:16">
      <c r="E29" s="10" t="e">
        <f ca="1"/>
        <v>#NAME?</v>
      </c>
      <c r="F29" s="10" t="e">
        <f ca="1"/>
        <v>#NAME?</v>
      </c>
      <c r="G29" s="10" t="e">
        <f ca="1"/>
        <v>#NAME?</v>
      </c>
      <c r="H29" s="10">
        <f>H28</f>
        <v>8</v>
      </c>
      <c r="I29" s="10" t="e">
        <f ca="1">F29/G29</f>
        <v>#NAME?</v>
      </c>
      <c r="J29" s="10" t="e">
        <f ca="1">TDIST(ABS(I29),H29,2)</f>
        <v>#NAME?</v>
      </c>
      <c r="K29" s="10" t="e">
        <f ca="1">F29-TINV(K$26,H29)*G29</f>
        <v>#NAME?</v>
      </c>
      <c r="L29" s="10" t="e">
        <f ca="1">F29+TINV(K$26,H29)*G29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Hyp Test</vt:lpstr>
      <vt:lpstr>Std Err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2023-09-17T11:30:19Z</dcterms:created>
  <dcterms:modified xsi:type="dcterms:W3CDTF">2023-10-01T17:40:13Z</dcterms:modified>
</cp:coreProperties>
</file>