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DB3EA908-C145-4F28-8779-588C558A3795}" xr6:coauthVersionLast="47" xr6:coauthVersionMax="47" xr10:uidLastSave="{00000000-0000-0000-0000-000000000000}"/>
  <bookViews>
    <workbookView xWindow="-110" yWindow="-110" windowWidth="19420" windowHeight="10300" xr2:uid="{F4AC81E1-78FB-4FA8-9D51-84E5E156C1E9}"/>
  </bookViews>
  <sheets>
    <sheet name="Title" sheetId="3" r:id="rId1"/>
    <sheet name="Pred 1" sheetId="1" r:id="rId2"/>
    <sheet name="Pred 2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 a="1"/>
  <c r="G15" i="2" s="1"/>
  <c r="G14" i="2"/>
  <c r="D14" i="2" a="1"/>
  <c r="D14" i="2" s="1"/>
  <c r="E13" i="2"/>
  <c r="D13" i="2"/>
  <c r="D13" i="2" a="1"/>
  <c r="G13" i="2" s="1"/>
  <c r="E12" i="2"/>
  <c r="D12" i="2" a="1"/>
  <c r="F12" i="2" s="1"/>
  <c r="G11" i="2"/>
  <c r="F11" i="2"/>
  <c r="E11" i="2"/>
  <c r="D11" i="2" a="1"/>
  <c r="D11" i="2" s="1"/>
  <c r="D10" i="2" a="1"/>
  <c r="G10" i="2" s="1"/>
  <c r="G9" i="2"/>
  <c r="E9" i="2"/>
  <c r="D9" i="2"/>
  <c r="D9" i="2" a="1"/>
  <c r="F9" i="2" s="1"/>
  <c r="G8" i="2"/>
  <c r="F8" i="2"/>
  <c r="E8" i="2"/>
  <c r="D8" i="2"/>
  <c r="D8" i="2" a="1"/>
  <c r="D7" i="2" a="1"/>
  <c r="G7" i="2" s="1"/>
  <c r="M9" i="2"/>
  <c r="M6" i="2" a="1"/>
  <c r="M6" i="2" s="1"/>
  <c r="L7" i="2"/>
  <c r="L6" i="2"/>
  <c r="L6" i="2" a="1"/>
  <c r="L9" i="2" s="1"/>
  <c r="K7" i="2"/>
  <c r="K6" i="2" a="1"/>
  <c r="K8" i="2" s="1"/>
  <c r="I6" i="2" a="1"/>
  <c r="J7" i="2" s="1"/>
  <c r="G6" i="2"/>
  <c r="D6" i="2" a="1"/>
  <c r="D6" i="2" s="1"/>
  <c r="O5" i="1"/>
  <c r="N5" i="1"/>
  <c r="N3" i="1"/>
  <c r="N3" i="1" a="1"/>
  <c r="O3" i="1" s="1"/>
  <c r="J9" i="2" l="1"/>
  <c r="N4" i="1"/>
  <c r="E6" i="2"/>
  <c r="I8" i="2"/>
  <c r="K9" i="2"/>
  <c r="M7" i="2"/>
  <c r="G12" i="2"/>
  <c r="E14" i="2"/>
  <c r="O4" i="1"/>
  <c r="F6" i="2"/>
  <c r="J8" i="2"/>
  <c r="M8" i="2"/>
  <c r="F14" i="2"/>
  <c r="I9" i="2"/>
  <c r="D10" i="2"/>
  <c r="N6" i="1"/>
  <c r="I6" i="2"/>
  <c r="L8" i="2"/>
  <c r="D7" i="2"/>
  <c r="E10" i="2"/>
  <c r="F13" i="2"/>
  <c r="D15" i="2"/>
  <c r="O6" i="1"/>
  <c r="J6" i="2"/>
  <c r="K6" i="2"/>
  <c r="E7" i="2"/>
  <c r="F10" i="2"/>
  <c r="D12" i="2"/>
  <c r="E15" i="2"/>
  <c r="I7" i="2"/>
  <c r="F7" i="2"/>
  <c r="F15" i="2"/>
  <c r="B19" i="2"/>
  <c r="B20" i="2"/>
  <c r="I14" i="1"/>
  <c r="K14" i="1" s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  <c r="K13" i="1" l="1"/>
  <c r="J13" i="1" s="1"/>
  <c r="L13" i="1" s="1"/>
  <c r="K7" i="1"/>
  <c r="J7" i="1" s="1"/>
  <c r="L7" i="1" s="1"/>
  <c r="K10" i="1"/>
  <c r="J10" i="1" s="1"/>
  <c r="L10" i="1" s="1"/>
  <c r="K12" i="1"/>
  <c r="J12" i="1" s="1"/>
  <c r="L12" i="1" s="1"/>
  <c r="J14" i="1"/>
  <c r="L14" i="1" s="1"/>
  <c r="C17" i="1"/>
  <c r="I4" i="1"/>
  <c r="K4" i="1" s="1"/>
  <c r="J4" i="1" s="1"/>
  <c r="L4" i="1" s="1"/>
  <c r="I5" i="1"/>
  <c r="K5" i="1" s="1"/>
  <c r="J5" i="1" s="1"/>
  <c r="L5" i="1" s="1"/>
  <c r="I6" i="1"/>
  <c r="K6" i="1" s="1"/>
  <c r="J6" i="1" s="1"/>
  <c r="L6" i="1" s="1"/>
  <c r="I7" i="1"/>
  <c r="I8" i="1"/>
  <c r="K8" i="1" s="1"/>
  <c r="J8" i="1" s="1"/>
  <c r="L8" i="1" s="1"/>
  <c r="I9" i="1"/>
  <c r="K9" i="1" s="1"/>
  <c r="J9" i="1" s="1"/>
  <c r="L9" i="1" s="1"/>
  <c r="I10" i="1"/>
  <c r="I11" i="1"/>
  <c r="K11" i="1" s="1"/>
  <c r="J11" i="1" s="1"/>
  <c r="L11" i="1" s="1"/>
  <c r="I12" i="1"/>
  <c r="I13" i="1"/>
  <c r="L16" i="1" l="1"/>
  <c r="L17" i="1" s="1"/>
</calcChain>
</file>

<file path=xl/sharedStrings.xml><?xml version="1.0" encoding="utf-8"?>
<sst xmlns="http://schemas.openxmlformats.org/spreadsheetml/2006/main" count="35" uniqueCount="31">
  <si>
    <t>Deming Regression - Prediction Interval</t>
  </si>
  <si>
    <t>Subject</t>
  </si>
  <si>
    <t>x</t>
  </si>
  <si>
    <t>y</t>
  </si>
  <si>
    <t>x̄</t>
  </si>
  <si>
    <r>
      <t>y</t>
    </r>
    <r>
      <rPr>
        <sz val="11"/>
        <rFont val="Arial Unicode MS"/>
        <family val="2"/>
      </rPr>
      <t>̅</t>
    </r>
  </si>
  <si>
    <t>u</t>
  </si>
  <si>
    <t>v</t>
  </si>
  <si>
    <t>r</t>
  </si>
  <si>
    <t>b0</t>
  </si>
  <si>
    <t>b1</t>
  </si>
  <si>
    <t>p</t>
  </si>
  <si>
    <t>λ</t>
  </si>
  <si>
    <t>var</t>
  </si>
  <si>
    <t>new</t>
  </si>
  <si>
    <t>s.e.</t>
  </si>
  <si>
    <t>Deming Regression - Prediction Intervals</t>
  </si>
  <si>
    <t>Confidence Interval for Sample Data Predictions</t>
  </si>
  <si>
    <t>Prediction Intervals</t>
  </si>
  <si>
    <t>pred y</t>
  </si>
  <si>
    <t>lower</t>
  </si>
  <si>
    <t>upper</t>
  </si>
  <si>
    <t>lambda</t>
  </si>
  <si>
    <t>alpha</t>
  </si>
  <si>
    <t>df</t>
  </si>
  <si>
    <t>crit</t>
  </si>
  <si>
    <t>Real Statistics Using Excel</t>
  </si>
  <si>
    <t>Updated</t>
  </si>
  <si>
    <t>Copyright © 2013 - 2023 Charles Zaiontz</t>
  </si>
  <si>
    <t>Deming Regression Predictions</t>
  </si>
  <si>
    <t>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</si>
</sst>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 Unicode MS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3F51-E60E-4709-839B-7E84C9A19425}">
  <sheetPr codeName="Sheet1"/>
  <dimension ref="A1:B6"/>
  <sheetViews>
    <sheetView tabSelected="1" workbookViewId="0"/>
  </sheetViews>
  <sheetFormatPr defaultRowHeight="14.5"/>
  <cols>
    <col min="2" max="2" width="9.26953125" bestFit="1" customWidth="1"/>
  </cols>
  <sheetData>
    <row r="1" spans="1:2">
      <c r="A1" t="s">
        <v>26</v>
      </c>
    </row>
    <row r="2" spans="1:2">
      <c r="A2" t="s">
        <v>29</v>
      </c>
    </row>
    <row r="4" spans="1:2">
      <c r="A4" t="s">
        <v>27</v>
      </c>
      <c r="B4" s="25">
        <v>45200</v>
      </c>
    </row>
    <row r="6" spans="1:2">
      <c r="A6" s="26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040F-0FBD-4EBD-9EDC-64F7A719952A}">
  <sheetPr codeName="Sheet126"/>
  <dimension ref="A1:O17"/>
  <sheetViews>
    <sheetView workbookViewId="0"/>
  </sheetViews>
  <sheetFormatPr defaultRowHeight="14.5"/>
  <cols>
    <col min="1" max="1" width="7" customWidth="1"/>
    <col min="2" max="3" width="6.7265625" customWidth="1"/>
    <col min="4" max="4" width="3" customWidth="1"/>
    <col min="14" max="14" width="9.54296875" customWidth="1"/>
  </cols>
  <sheetData>
    <row r="1" spans="1:15">
      <c r="A1" s="1" t="s">
        <v>0</v>
      </c>
    </row>
    <row r="3" spans="1:15">
      <c r="A3" s="2" t="s">
        <v>1</v>
      </c>
      <c r="B3" s="2" t="s">
        <v>2</v>
      </c>
      <c r="C3" s="2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N3" t="e">
        <f t="array" aca="1" ref="N3:O6" ca="1">DRegPred(B17,B4:B13,C4:C13,B15,,TRUE)</f>
        <v>#NAME?</v>
      </c>
      <c r="O3" s="4" t="e">
        <f ca="1"/>
        <v>#NAME?</v>
      </c>
    </row>
    <row r="4" spans="1:15">
      <c r="A4" s="7">
        <v>1</v>
      </c>
      <c r="B4" s="8">
        <v>5.0999999999999996</v>
      </c>
      <c r="C4" s="8">
        <v>5.4</v>
      </c>
      <c r="E4">
        <f>($A$13*E$14-B4)/($A$13-1)</f>
        <v>5.6555555555555559</v>
      </c>
      <c r="F4">
        <f>($A$13*F$14-C4)/($A$13-1)</f>
        <v>5.5444444444444443</v>
      </c>
      <c r="G4">
        <f>G$14-$A$13*(E$14-B4)^2/($A$13-1)</f>
        <v>7.6422222222222205</v>
      </c>
      <c r="H4">
        <f>H$14-$A$13*(F$14-C4)^2/($A$13-1)</f>
        <v>7.4622222222222225</v>
      </c>
      <c r="I4">
        <f>I$14-$A$13*(E$14-B4)*(F$14-C4)/($A$13-1)</f>
        <v>6.8277777777777766</v>
      </c>
      <c r="J4">
        <f t="shared" ref="J4:J14" si="0">F4-K4*E4</f>
        <v>-0.29539655032818324</v>
      </c>
      <c r="K4">
        <f t="shared" ref="K4:K14" si="1">($B$15*H4-G4+SQRT(($B$15*H4-G4)^2+4*$B$15*I4^2))/(2*$B$15*I4)</f>
        <v>1.0325848517279694</v>
      </c>
      <c r="L4">
        <f>J4+$B$17*K4</f>
        <v>5.9001125600396334</v>
      </c>
      <c r="N4" t="e">
        <f ca="1"/>
        <v>#NAME?</v>
      </c>
      <c r="O4" s="5" t="e">
        <f ca="1"/>
        <v>#NAME?</v>
      </c>
    </row>
    <row r="5" spans="1:15">
      <c r="A5" s="7">
        <v>2</v>
      </c>
      <c r="B5" s="8">
        <v>5.6</v>
      </c>
      <c r="C5" s="8">
        <v>5.6</v>
      </c>
      <c r="E5">
        <f t="shared" ref="E5:F13" si="2">($A$13*E$14-B5)/($A$13-1)</f>
        <v>5.6000000000000005</v>
      </c>
      <c r="F5">
        <f t="shared" si="2"/>
        <v>5.5222222222222221</v>
      </c>
      <c r="G5">
        <f t="shared" ref="G5:H13" si="3">G$14-$A$13*(E$14-B5)^2/($A$13-1)</f>
        <v>7.919999999999999</v>
      </c>
      <c r="H5">
        <f t="shared" si="3"/>
        <v>7.4755555555555553</v>
      </c>
      <c r="I5">
        <f t="shared" ref="I5:I13" si="4">I$14-$A$13*(E$14-B5)*(F$14-C5)/($A$13-1)</f>
        <v>6.8999999999999986</v>
      </c>
      <c r="J5">
        <f t="shared" si="0"/>
        <v>-0.17538922712551042</v>
      </c>
      <c r="K5">
        <f t="shared" si="1"/>
        <v>1.0174306159549522</v>
      </c>
      <c r="L5">
        <f t="shared" ref="L5:L13" si="5">J5+$B$17*K5</f>
        <v>5.9291944686042033</v>
      </c>
      <c r="N5" t="e">
        <f ca="1"/>
        <v>#NAME?</v>
      </c>
      <c r="O5" s="5" t="e">
        <f ca="1"/>
        <v>#NAME?</v>
      </c>
    </row>
    <row r="6" spans="1:15">
      <c r="A6" s="7">
        <v>3</v>
      </c>
      <c r="B6" s="8">
        <v>6.8</v>
      </c>
      <c r="C6" s="8">
        <v>6.3</v>
      </c>
      <c r="E6">
        <f t="shared" si="2"/>
        <v>5.4666666666666677</v>
      </c>
      <c r="F6">
        <f t="shared" si="2"/>
        <v>5.4444444444444446</v>
      </c>
      <c r="G6">
        <f t="shared" si="3"/>
        <v>6.32</v>
      </c>
      <c r="H6">
        <f t="shared" si="3"/>
        <v>6.8222222222222211</v>
      </c>
      <c r="I6">
        <f t="shared" si="4"/>
        <v>5.8733333333333322</v>
      </c>
      <c r="J6">
        <f t="shared" si="0"/>
        <v>-0.54744201594324693</v>
      </c>
      <c r="K6">
        <f t="shared" si="1"/>
        <v>1.0960767915343337</v>
      </c>
      <c r="L6">
        <f t="shared" si="5"/>
        <v>6.0290187332627552</v>
      </c>
      <c r="N6" t="e">
        <f ca="1"/>
        <v>#NAME?</v>
      </c>
      <c r="O6" s="6" t="e">
        <f ca="1"/>
        <v>#NAME?</v>
      </c>
    </row>
    <row r="7" spans="1:15">
      <c r="A7" s="7">
        <v>4</v>
      </c>
      <c r="B7" s="8">
        <v>5.9</v>
      </c>
      <c r="C7" s="8">
        <v>6.1</v>
      </c>
      <c r="E7">
        <f t="shared" si="2"/>
        <v>5.5666666666666673</v>
      </c>
      <c r="F7">
        <f t="shared" si="2"/>
        <v>5.4666666666666659</v>
      </c>
      <c r="G7">
        <f t="shared" si="3"/>
        <v>7.8199999999999994</v>
      </c>
      <c r="H7">
        <f t="shared" si="3"/>
        <v>7.1199999999999992</v>
      </c>
      <c r="I7">
        <f t="shared" si="4"/>
        <v>6.7099999999999982</v>
      </c>
      <c r="J7">
        <f t="shared" si="0"/>
        <v>-7.9873254899644586E-2</v>
      </c>
      <c r="K7">
        <f t="shared" si="1"/>
        <v>0.99638441704784009</v>
      </c>
      <c r="L7">
        <f t="shared" si="5"/>
        <v>5.8984332473873957</v>
      </c>
    </row>
    <row r="8" spans="1:15">
      <c r="A8" s="7">
        <v>5</v>
      </c>
      <c r="B8" s="8">
        <v>4</v>
      </c>
      <c r="C8" s="8">
        <v>4.7</v>
      </c>
      <c r="E8">
        <f t="shared" si="2"/>
        <v>5.7777777777777786</v>
      </c>
      <c r="F8">
        <f t="shared" si="2"/>
        <v>5.6222222222222218</v>
      </c>
      <c r="G8">
        <f t="shared" si="3"/>
        <v>5.0755555555555523</v>
      </c>
      <c r="H8">
        <f t="shared" si="3"/>
        <v>6.7155555555555573</v>
      </c>
      <c r="I8">
        <f t="shared" si="4"/>
        <v>5.4244444444444442</v>
      </c>
      <c r="J8">
        <f t="shared" si="0"/>
        <v>-1.2979027152444429</v>
      </c>
      <c r="K8">
        <f t="shared" si="1"/>
        <v>1.1977139314846148</v>
      </c>
      <c r="L8">
        <f t="shared" si="5"/>
        <v>5.8883808736632455</v>
      </c>
    </row>
    <row r="9" spans="1:15">
      <c r="A9" s="7">
        <v>6</v>
      </c>
      <c r="B9" s="8">
        <v>5.6</v>
      </c>
      <c r="C9" s="8">
        <v>5.0999999999999996</v>
      </c>
      <c r="E9">
        <f t="shared" si="2"/>
        <v>5.6000000000000005</v>
      </c>
      <c r="F9">
        <f t="shared" si="2"/>
        <v>5.5777777777777775</v>
      </c>
      <c r="G9">
        <f t="shared" si="3"/>
        <v>7.919999999999999</v>
      </c>
      <c r="H9">
        <f t="shared" si="3"/>
        <v>7.275555555555556</v>
      </c>
      <c r="I9">
        <f t="shared" si="4"/>
        <v>6.8999999999999986</v>
      </c>
      <c r="J9">
        <f t="shared" si="0"/>
        <v>-3.4319233268451654E-3</v>
      </c>
      <c r="K9">
        <f t="shared" si="1"/>
        <v>0.9966445894829683</v>
      </c>
      <c r="L9">
        <f t="shared" si="5"/>
        <v>5.9764356135709651</v>
      </c>
    </row>
    <row r="10" spans="1:15">
      <c r="A10" s="7">
        <v>7</v>
      </c>
      <c r="B10" s="8">
        <v>6.6</v>
      </c>
      <c r="C10" s="8">
        <v>6.6</v>
      </c>
      <c r="E10">
        <f t="shared" si="2"/>
        <v>5.4888888888888898</v>
      </c>
      <c r="F10">
        <f t="shared" si="2"/>
        <v>5.4111111111111105</v>
      </c>
      <c r="G10">
        <f t="shared" si="3"/>
        <v>6.8088888888888901</v>
      </c>
      <c r="H10">
        <f t="shared" si="3"/>
        <v>6.2088888888888878</v>
      </c>
      <c r="I10">
        <f t="shared" si="4"/>
        <v>5.7111111111111104</v>
      </c>
      <c r="J10">
        <f t="shared" si="0"/>
        <v>-0.1181361696106924</v>
      </c>
      <c r="K10">
        <f t="shared" si="1"/>
        <v>1.0073527434513405</v>
      </c>
      <c r="L10">
        <f t="shared" si="5"/>
        <v>5.9259802910973507</v>
      </c>
    </row>
    <row r="11" spans="1:15">
      <c r="A11" s="7">
        <v>8</v>
      </c>
      <c r="B11" s="8">
        <v>6.7</v>
      </c>
      <c r="C11" s="8">
        <v>6.8</v>
      </c>
      <c r="E11">
        <f t="shared" si="2"/>
        <v>5.4777777777777779</v>
      </c>
      <c r="F11">
        <f t="shared" si="2"/>
        <v>5.3888888888888893</v>
      </c>
      <c r="G11">
        <f t="shared" si="3"/>
        <v>6.5755555555555549</v>
      </c>
      <c r="H11">
        <f t="shared" si="3"/>
        <v>5.6888888888888873</v>
      </c>
      <c r="I11">
        <f t="shared" si="4"/>
        <v>5.3477777777777762</v>
      </c>
      <c r="J11">
        <f t="shared" si="0"/>
        <v>2.0224906965791156E-2</v>
      </c>
      <c r="K11">
        <f t="shared" si="1"/>
        <v>0.98008064578717813</v>
      </c>
      <c r="L11">
        <f t="shared" si="5"/>
        <v>5.9007087816888601</v>
      </c>
    </row>
    <row r="12" spans="1:15">
      <c r="A12" s="7">
        <v>9</v>
      </c>
      <c r="B12" s="8">
        <v>5.2</v>
      </c>
      <c r="C12" s="8">
        <v>4.5999999999999996</v>
      </c>
      <c r="E12">
        <f t="shared" si="2"/>
        <v>5.6444444444444448</v>
      </c>
      <c r="F12">
        <f t="shared" si="2"/>
        <v>5.6333333333333329</v>
      </c>
      <c r="G12">
        <f t="shared" si="3"/>
        <v>7.742222222222221</v>
      </c>
      <c r="H12">
        <f t="shared" si="3"/>
        <v>6.5200000000000005</v>
      </c>
      <c r="I12">
        <f t="shared" si="4"/>
        <v>6.4866666666666646</v>
      </c>
      <c r="J12">
        <f t="shared" si="0"/>
        <v>0.27592971871613603</v>
      </c>
      <c r="K12">
        <f t="shared" si="1"/>
        <v>0.949146309676275</v>
      </c>
      <c r="L12">
        <f t="shared" si="5"/>
        <v>5.9708075767737858</v>
      </c>
    </row>
    <row r="13" spans="1:15">
      <c r="A13" s="9">
        <v>10</v>
      </c>
      <c r="B13" s="10">
        <v>4.5</v>
      </c>
      <c r="C13" s="10">
        <v>4.0999999999999996</v>
      </c>
      <c r="E13" s="11">
        <f t="shared" si="2"/>
        <v>5.7222222222222232</v>
      </c>
      <c r="F13" s="11">
        <f t="shared" si="2"/>
        <v>5.6888888888888882</v>
      </c>
      <c r="G13" s="11">
        <f t="shared" si="3"/>
        <v>6.5755555555555532</v>
      </c>
      <c r="H13" s="11">
        <f t="shared" si="3"/>
        <v>5.2088888888888896</v>
      </c>
      <c r="I13" s="11">
        <f t="shared" si="4"/>
        <v>5.1522222222222203</v>
      </c>
      <c r="J13" s="11">
        <f t="shared" si="0"/>
        <v>0.3648604423349795</v>
      </c>
      <c r="K13" s="11">
        <f t="shared" si="1"/>
        <v>0.93041273823272175</v>
      </c>
      <c r="L13" s="11">
        <f t="shared" si="5"/>
        <v>5.9473368717313102</v>
      </c>
    </row>
    <row r="14" spans="1:15">
      <c r="A14" s="7"/>
      <c r="B14" s="7"/>
      <c r="C14" s="7"/>
      <c r="E14">
        <f>AVERAGE(B4:B13)</f>
        <v>5.6000000000000005</v>
      </c>
      <c r="F14">
        <f>AVERAGE(C4:C13)</f>
        <v>5.5299999999999994</v>
      </c>
      <c r="G14">
        <f>DEVSQ(B4:B13)</f>
        <v>7.919999999999999</v>
      </c>
      <c r="H14">
        <f>DEVSQ(C4:C13)</f>
        <v>7.4809999999999999</v>
      </c>
      <c r="I14">
        <f>SUMPRODUCT(B4:B13-E14,C4:C13-F14)</f>
        <v>6.8999999999999986</v>
      </c>
      <c r="J14">
        <f t="shared" si="0"/>
        <v>-0.17079907964736751</v>
      </c>
      <c r="K14">
        <f t="shared" si="1"/>
        <v>1.0179998356513154</v>
      </c>
      <c r="L14">
        <f>J14+$B$17*K14</f>
        <v>5.9371999342605246</v>
      </c>
    </row>
    <row r="15" spans="1:15">
      <c r="A15" s="12" t="s">
        <v>12</v>
      </c>
      <c r="B15" s="13">
        <v>2.5</v>
      </c>
    </row>
    <row r="16" spans="1:15">
      <c r="K16" s="14" t="s">
        <v>13</v>
      </c>
      <c r="L16" s="15">
        <f>DEVSQ(L4:L13)*(A13-1)</f>
        <v>0.16184194604136873</v>
      </c>
    </row>
    <row r="17" spans="1:12">
      <c r="A17" s="2" t="s">
        <v>14</v>
      </c>
      <c r="B17" s="2">
        <v>6</v>
      </c>
      <c r="C17" s="16">
        <f>B17*K14+J14</f>
        <v>5.9371999342605246</v>
      </c>
      <c r="K17" s="9" t="s">
        <v>15</v>
      </c>
      <c r="L17" s="11">
        <f>SQRT(L16/$A$13)</f>
        <v>0.12721711600306332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FCC8-944E-4E1D-822C-2E343B938E54}">
  <sheetPr codeName="Sheet127"/>
  <dimension ref="A1:M20"/>
  <sheetViews>
    <sheetView workbookViewId="0"/>
  </sheetViews>
  <sheetFormatPr defaultRowHeight="14.5"/>
  <cols>
    <col min="1" max="1" width="7" customWidth="1"/>
    <col min="2" max="3" width="8.7265625" customWidth="1"/>
    <col min="8" max="8" width="4" customWidth="1"/>
    <col min="9" max="9" width="7.81640625" customWidth="1"/>
  </cols>
  <sheetData>
    <row r="1" spans="1:13">
      <c r="A1" s="1" t="s">
        <v>16</v>
      </c>
    </row>
    <row r="3" spans="1:13">
      <c r="A3" s="27" t="s">
        <v>17</v>
      </c>
      <c r="B3" s="27"/>
      <c r="C3" s="27"/>
      <c r="D3" s="27"/>
      <c r="E3" s="27"/>
      <c r="F3" s="27"/>
      <c r="G3" s="27"/>
      <c r="I3" s="27" t="s">
        <v>18</v>
      </c>
      <c r="J3" s="27"/>
      <c r="K3" s="27"/>
      <c r="L3" s="27"/>
      <c r="M3" s="27"/>
    </row>
    <row r="5" spans="1:13">
      <c r="A5" s="17" t="s">
        <v>30</v>
      </c>
      <c r="B5" s="2" t="s">
        <v>2</v>
      </c>
      <c r="C5" s="2" t="s">
        <v>3</v>
      </c>
      <c r="D5" s="2" t="s">
        <v>19</v>
      </c>
      <c r="E5" s="2" t="s">
        <v>15</v>
      </c>
      <c r="F5" s="2" t="s">
        <v>20</v>
      </c>
      <c r="G5" s="2" t="s">
        <v>21</v>
      </c>
      <c r="I5" s="18" t="s">
        <v>2</v>
      </c>
      <c r="J5" s="7">
        <v>4</v>
      </c>
      <c r="K5" s="7">
        <v>5</v>
      </c>
      <c r="L5" s="7">
        <v>6</v>
      </c>
      <c r="M5" s="7">
        <v>7</v>
      </c>
    </row>
    <row r="6" spans="1:13">
      <c r="A6" s="7">
        <v>1</v>
      </c>
      <c r="B6" s="7">
        <v>5.0999999999999996</v>
      </c>
      <c r="C6" s="7">
        <v>5.4</v>
      </c>
      <c r="D6" t="e">
        <f t="array" aca="1" ref="D6:G6" ca="1">TRANSPOSE(DRegPred(B6,$B$6:$B$15,$C$6:$C$15,$B$17))</f>
        <v>#NAME?</v>
      </c>
      <c r="E6" t="e">
        <f ca="1"/>
        <v>#NAME?</v>
      </c>
      <c r="F6" t="e">
        <f ca="1"/>
        <v>#NAME?</v>
      </c>
      <c r="G6" t="e">
        <f ca="1"/>
        <v>#NAME?</v>
      </c>
      <c r="I6" t="e">
        <f t="array" aca="1" ref="I6:J9" ca="1">DRegPred(J5,B6:B15,C6:C15,B17,B18,TRUE)</f>
        <v>#NAME?</v>
      </c>
      <c r="J6" s="19" t="e">
        <f ca="1"/>
        <v>#NAME?</v>
      </c>
      <c r="K6" s="15" t="e">
        <f t="array" aca="1" ref="K6:K9" ca="1">DRegPred(K5,$B$6:$B$15,$C$6:$C$15,$B$17,$B$18)</f>
        <v>#NAME?</v>
      </c>
      <c r="L6" s="15" t="e">
        <f t="array" aca="1" ref="L6:L9" ca="1">DRegPred(L5,$B$6:$B$15,$C$6:$C$15,$B$17,$B$18)</f>
        <v>#NAME?</v>
      </c>
      <c r="M6" s="22" t="e">
        <f t="array" aca="1" ref="M6:M9" ca="1">DRegPred(M5,$B$6:$B$15,$C$6:$C$15,$B$17,$B$18)</f>
        <v>#NAME?</v>
      </c>
    </row>
    <row r="7" spans="1:13">
      <c r="A7" s="7">
        <v>2</v>
      </c>
      <c r="B7" s="7">
        <v>5.6</v>
      </c>
      <c r="C7" s="7">
        <v>5.6</v>
      </c>
      <c r="D7" t="e">
        <f t="array" aca="1" ref="D7:G7" ca="1">TRANSPOSE(DRegPred(B7,$B$6:$B$15,$C$6:$C$15,$B$17))</f>
        <v>#NAME?</v>
      </c>
      <c r="E7" t="e">
        <f ca="1"/>
        <v>#NAME?</v>
      </c>
      <c r="F7" t="e">
        <f ca="1"/>
        <v>#NAME?</v>
      </c>
      <c r="G7" t="e">
        <f ca="1"/>
        <v>#NAME?</v>
      </c>
      <c r="I7" t="e">
        <f ca="1"/>
        <v>#NAME?</v>
      </c>
      <c r="J7" s="20" t="e">
        <f ca="1"/>
        <v>#NAME?</v>
      </c>
      <c r="K7" t="e">
        <f ca="1"/>
        <v>#NAME?</v>
      </c>
      <c r="L7" t="e">
        <f ca="1"/>
        <v>#NAME?</v>
      </c>
      <c r="M7" s="23" t="e">
        <f ca="1"/>
        <v>#NAME?</v>
      </c>
    </row>
    <row r="8" spans="1:13">
      <c r="A8" s="7">
        <v>3</v>
      </c>
      <c r="B8" s="7">
        <v>6.8</v>
      </c>
      <c r="C8" s="7">
        <v>6.3</v>
      </c>
      <c r="D8" t="e">
        <f t="array" aca="1" ref="D8:G8" ca="1">TRANSPOSE(DRegPred(B8,$B$6:$B$15,$C$6:$C$15,$B$17))</f>
        <v>#NAME?</v>
      </c>
      <c r="E8" t="e">
        <f ca="1"/>
        <v>#NAME?</v>
      </c>
      <c r="F8" t="e">
        <f ca="1"/>
        <v>#NAME?</v>
      </c>
      <c r="G8" t="e">
        <f ca="1"/>
        <v>#NAME?</v>
      </c>
      <c r="I8" t="e">
        <f ca="1"/>
        <v>#NAME?</v>
      </c>
      <c r="J8" s="20" t="e">
        <f ca="1"/>
        <v>#NAME?</v>
      </c>
      <c r="K8" t="e">
        <f ca="1"/>
        <v>#NAME?</v>
      </c>
      <c r="L8" t="e">
        <f ca="1"/>
        <v>#NAME?</v>
      </c>
      <c r="M8" s="23" t="e">
        <f ca="1"/>
        <v>#NAME?</v>
      </c>
    </row>
    <row r="9" spans="1:13">
      <c r="A9" s="7">
        <v>4</v>
      </c>
      <c r="B9" s="7">
        <v>5.9</v>
      </c>
      <c r="C9" s="7">
        <v>6.1</v>
      </c>
      <c r="D9" t="e">
        <f t="array" aca="1" ref="D9:G9" ca="1">TRANSPOSE(DRegPred(B9,$B$6:$B$15,$C$6:$C$15,$B$17))</f>
        <v>#NAME?</v>
      </c>
      <c r="E9" t="e">
        <f ca="1"/>
        <v>#NAME?</v>
      </c>
      <c r="F9" t="e">
        <f ca="1"/>
        <v>#NAME?</v>
      </c>
      <c r="G9" t="e">
        <f ca="1"/>
        <v>#NAME?</v>
      </c>
      <c r="I9" t="e">
        <f ca="1"/>
        <v>#NAME?</v>
      </c>
      <c r="J9" s="21" t="e">
        <f ca="1"/>
        <v>#NAME?</v>
      </c>
      <c r="K9" s="11" t="e">
        <f ca="1"/>
        <v>#NAME?</v>
      </c>
      <c r="L9" s="11" t="e">
        <f ca="1"/>
        <v>#NAME?</v>
      </c>
      <c r="M9" s="24" t="e">
        <f ca="1"/>
        <v>#NAME?</v>
      </c>
    </row>
    <row r="10" spans="1:13">
      <c r="A10" s="7">
        <v>5</v>
      </c>
      <c r="B10" s="7">
        <v>4</v>
      </c>
      <c r="C10" s="7">
        <v>4.7</v>
      </c>
      <c r="D10" t="e">
        <f t="array" aca="1" ref="D10:G10" ca="1">TRANSPOSE(DRegPred(B10,$B$6:$B$15,$C$6:$C$15,$B$17))</f>
        <v>#NAME?</v>
      </c>
      <c r="E10" t="e">
        <f ca="1"/>
        <v>#NAME?</v>
      </c>
      <c r="F10" t="e">
        <f ca="1"/>
        <v>#NAME?</v>
      </c>
      <c r="G10" t="e">
        <f ca="1"/>
        <v>#NAME?</v>
      </c>
    </row>
    <row r="11" spans="1:13">
      <c r="A11" s="7">
        <v>6</v>
      </c>
      <c r="B11" s="7">
        <v>5.6</v>
      </c>
      <c r="C11" s="7">
        <v>5.0999999999999996</v>
      </c>
      <c r="D11" t="e">
        <f t="array" aca="1" ref="D11:G11" ca="1">TRANSPOSE(DRegPred(B11,$B$6:$B$15,$C$6:$C$15,$B$17))</f>
        <v>#NAME?</v>
      </c>
      <c r="E11" t="e">
        <f ca="1"/>
        <v>#NAME?</v>
      </c>
      <c r="F11" t="e">
        <f ca="1"/>
        <v>#NAME?</v>
      </c>
      <c r="G11" t="e">
        <f ca="1"/>
        <v>#NAME?</v>
      </c>
    </row>
    <row r="12" spans="1:13">
      <c r="A12" s="7">
        <v>7</v>
      </c>
      <c r="B12" s="7">
        <v>6.6</v>
      </c>
      <c r="C12" s="7">
        <v>6.6</v>
      </c>
      <c r="D12" t="e">
        <f t="array" aca="1" ref="D12:G12" ca="1">TRANSPOSE(DRegPred(B12,$B$6:$B$15,$C$6:$C$15,$B$17))</f>
        <v>#NAME?</v>
      </c>
      <c r="E12" t="e">
        <f ca="1"/>
        <v>#NAME?</v>
      </c>
      <c r="F12" t="e">
        <f ca="1"/>
        <v>#NAME?</v>
      </c>
      <c r="G12" t="e">
        <f ca="1"/>
        <v>#NAME?</v>
      </c>
    </row>
    <row r="13" spans="1:13">
      <c r="A13" s="7">
        <v>8</v>
      </c>
      <c r="B13" s="7">
        <v>6.7</v>
      </c>
      <c r="C13" s="7">
        <v>6.8</v>
      </c>
      <c r="D13" t="e">
        <f t="array" aca="1" ref="D13:G13" ca="1">TRANSPOSE(DRegPred(B13,$B$6:$B$15,$C$6:$C$15,$B$17))</f>
        <v>#NAME?</v>
      </c>
      <c r="E13" t="e">
        <f ca="1"/>
        <v>#NAME?</v>
      </c>
      <c r="F13" t="e">
        <f ca="1"/>
        <v>#NAME?</v>
      </c>
      <c r="G13" t="e">
        <f ca="1"/>
        <v>#NAME?</v>
      </c>
    </row>
    <row r="14" spans="1:13">
      <c r="A14" s="7">
        <v>9</v>
      </c>
      <c r="B14" s="7">
        <v>5.2</v>
      </c>
      <c r="C14" s="7">
        <v>4.5999999999999996</v>
      </c>
      <c r="D14" t="e">
        <f t="array" aca="1" ref="D14:G14" ca="1">TRANSPOSE(DRegPred(B14,$B$6:$B$15,$C$6:$C$15,$B$17))</f>
        <v>#NAME?</v>
      </c>
      <c r="E14" t="e">
        <f ca="1"/>
        <v>#NAME?</v>
      </c>
      <c r="F14" t="e">
        <f ca="1"/>
        <v>#NAME?</v>
      </c>
      <c r="G14" t="e">
        <f ca="1"/>
        <v>#NAME?</v>
      </c>
    </row>
    <row r="15" spans="1:13">
      <c r="A15" s="9">
        <v>10</v>
      </c>
      <c r="B15" s="9">
        <v>4.5</v>
      </c>
      <c r="C15" s="9">
        <v>4.0999999999999996</v>
      </c>
      <c r="D15" s="11" t="e">
        <f t="array" aca="1" ref="D15:G15" ca="1">TRANSPOSE(DRegPred(B15,$B$6:$B$15,$C$6:$C$15,$B$17))</f>
        <v>#NAME?</v>
      </c>
      <c r="E15" s="11" t="e">
        <f ca="1"/>
        <v>#NAME?</v>
      </c>
      <c r="F15" s="11" t="e">
        <f ca="1"/>
        <v>#NAME?</v>
      </c>
      <c r="G15" s="11" t="e">
        <f ca="1"/>
        <v>#NAME?</v>
      </c>
    </row>
    <row r="17" spans="1:2">
      <c r="A17" t="s">
        <v>22</v>
      </c>
      <c r="B17" s="4">
        <v>2.5</v>
      </c>
    </row>
    <row r="18" spans="1:2">
      <c r="A18" t="s">
        <v>23</v>
      </c>
      <c r="B18" s="5">
        <v>0.05</v>
      </c>
    </row>
    <row r="19" spans="1:2">
      <c r="A19" t="s">
        <v>24</v>
      </c>
      <c r="B19" s="5">
        <f>A15-2</f>
        <v>8</v>
      </c>
    </row>
    <row r="20" spans="1:2">
      <c r="A20" t="s">
        <v>25</v>
      </c>
      <c r="B20" s="6">
        <f>TINV(B18,B19)</f>
        <v>2.3060041352041671</v>
      </c>
    </row>
  </sheetData>
  <mergeCells count="2">
    <mergeCell ref="A3:G3"/>
    <mergeCell ref="I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Pred 1</vt:lpstr>
      <vt:lpstr>Pred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2023-09-17T11:47:21Z</dcterms:created>
  <dcterms:modified xsi:type="dcterms:W3CDTF">2023-10-01T18:12:05Z</dcterms:modified>
</cp:coreProperties>
</file>