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4368708F-F537-42A5-8CC1-7226DECE27FC}" xr6:coauthVersionLast="47" xr6:coauthVersionMax="47" xr10:uidLastSave="{00000000-0000-0000-0000-000000000000}"/>
  <bookViews>
    <workbookView xWindow="-110" yWindow="-110" windowWidth="19420" windowHeight="10300" xr2:uid="{74F5F5BD-CE25-40AE-B0ED-0FD3AB183304}"/>
  </bookViews>
  <sheets>
    <sheet name="Title" sheetId="12" r:id="rId1"/>
    <sheet name="Pair 1" sheetId="1" r:id="rId2"/>
    <sheet name="Pair 2" sheetId="2" r:id="rId3"/>
    <sheet name="Pair 3" sheetId="3" r:id="rId4"/>
    <sheet name="SR CI 1" sheetId="4" r:id="rId5"/>
    <sheet name="SR CI 2" sheetId="5" r:id="rId6"/>
    <sheet name="Single" sheetId="6" r:id="rId7"/>
    <sheet name="Exact 1" sheetId="7" r:id="rId8"/>
    <sheet name="Exact 2" sheetId="8" r:id="rId9"/>
    <sheet name="Exact 3" sheetId="9" r:id="rId10"/>
    <sheet name="Multiple SR" sheetId="10" r:id="rId11"/>
    <sheet name="SR Size" sheetId="11" r:id="rId12"/>
  </sheets>
  <definedNames>
    <definedName name="DataRange">#REF!</definedName>
    <definedName name="DatRange1">#REF!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0" l="1" a="1"/>
  <c r="M11" i="10" s="1"/>
  <c r="H11" i="10" a="1"/>
  <c r="H11" i="10" s="1"/>
  <c r="M10" i="10" a="1"/>
  <c r="M10" i="10" s="1"/>
  <c r="H10" i="10" a="1"/>
  <c r="H10" i="10" s="1"/>
  <c r="P13" i="10"/>
  <c r="R12" i="10"/>
  <c r="Q12" i="10"/>
  <c r="R11" i="10"/>
  <c r="R9" i="10"/>
  <c r="Q9" i="10"/>
  <c r="P9" i="10"/>
  <c r="P9" i="10" a="1"/>
  <c r="P14" i="10" s="1"/>
  <c r="M9" i="10"/>
  <c r="M9" i="10" a="1"/>
  <c r="H9" i="10" a="1"/>
  <c r="H9" i="10" s="1"/>
  <c r="M8" i="10" a="1"/>
  <c r="M8" i="10" s="1"/>
  <c r="H8" i="10"/>
  <c r="H8" i="10" a="1"/>
  <c r="M7" i="10" a="1"/>
  <c r="M7" i="10" s="1"/>
  <c r="H7" i="10" a="1"/>
  <c r="H7" i="10" s="1"/>
  <c r="M6" i="10"/>
  <c r="M6" i="10" a="1"/>
  <c r="H6" i="10" a="1"/>
  <c r="H6" i="10" s="1"/>
  <c r="AH22" i="9" a="1"/>
  <c r="AH22" i="9" s="1"/>
  <c r="AE22" i="9" a="1"/>
  <c r="AE22" i="9" s="1"/>
  <c r="AG21" i="9" a="1"/>
  <c r="AG21" i="9" s="1"/>
  <c r="AD21" i="9"/>
  <c r="AD21" i="9" a="1"/>
  <c r="AH19" i="9" a="1"/>
  <c r="AH19" i="9" s="1"/>
  <c r="AG19" i="9" a="1"/>
  <c r="AG19" i="9" s="1"/>
  <c r="AH18" i="9"/>
  <c r="AH18" i="9" a="1"/>
  <c r="AG18" i="9" a="1"/>
  <c r="AG18" i="9" s="1"/>
  <c r="AH17" i="9" a="1"/>
  <c r="AH17" i="9" s="1"/>
  <c r="AG17" i="9" a="1"/>
  <c r="AG17" i="9" s="1"/>
  <c r="AH16" i="9" a="1"/>
  <c r="AH16" i="9" s="1"/>
  <c r="AG16" i="9"/>
  <c r="AG16" i="9" a="1"/>
  <c r="AH15" i="9" a="1"/>
  <c r="AH15" i="9" s="1"/>
  <c r="AG15" i="9" a="1"/>
  <c r="AG15" i="9" s="1"/>
  <c r="AH14" i="9" a="1"/>
  <c r="AH14" i="9" s="1"/>
  <c r="AG14" i="9" a="1"/>
  <c r="AG14" i="9" s="1"/>
  <c r="AH13" i="9" a="1"/>
  <c r="AH13" i="9" s="1"/>
  <c r="AG13" i="9" a="1"/>
  <c r="AG13" i="9" s="1"/>
  <c r="AH12" i="9" a="1"/>
  <c r="AH12" i="9" s="1"/>
  <c r="AG12" i="9" a="1"/>
  <c r="AG12" i="9" s="1"/>
  <c r="AH11" i="9" a="1"/>
  <c r="AH11" i="9" s="1"/>
  <c r="AG11" i="9" a="1"/>
  <c r="AG11" i="9" s="1"/>
  <c r="AH10" i="9"/>
  <c r="AH10" i="9" a="1"/>
  <c r="AG10" i="9" a="1"/>
  <c r="AG10" i="9" s="1"/>
  <c r="AH9" i="9" a="1"/>
  <c r="AH9" i="9" s="1"/>
  <c r="AG9" i="9" a="1"/>
  <c r="AG9" i="9" s="1"/>
  <c r="AH8" i="9" a="1"/>
  <c r="AH8" i="9" s="1"/>
  <c r="AG8" i="9"/>
  <c r="AG8" i="9" a="1"/>
  <c r="AH7" i="9" a="1"/>
  <c r="AH7" i="9" s="1"/>
  <c r="AG7" i="9" a="1"/>
  <c r="AG7" i="9" s="1"/>
  <c r="AH6" i="9" a="1"/>
  <c r="AH6" i="9" s="1"/>
  <c r="AG6" i="9" a="1"/>
  <c r="AG6" i="9" s="1"/>
  <c r="AH5" i="9" a="1"/>
  <c r="AH5" i="9" s="1"/>
  <c r="AG5" i="9" a="1"/>
  <c r="AG5" i="9" s="1"/>
  <c r="AH4" i="9" a="1"/>
  <c r="AH4" i="9" s="1"/>
  <c r="AG4" i="9" a="1"/>
  <c r="AG4" i="9" s="1"/>
  <c r="AE17" i="9"/>
  <c r="AE16" i="9"/>
  <c r="AE8" i="9"/>
  <c r="AE7" i="9"/>
  <c r="AE4" i="9" a="1"/>
  <c r="AE19" i="9" s="1"/>
  <c r="AD16" i="9"/>
  <c r="AD10" i="9"/>
  <c r="AD4" i="9" a="1"/>
  <c r="AD15" i="9" s="1"/>
  <c r="F10" i="8"/>
  <c r="F9" i="8"/>
  <c r="F8" i="8"/>
  <c r="F7" i="8"/>
  <c r="F6" i="8"/>
  <c r="F5" i="8"/>
  <c r="F4" i="8"/>
  <c r="J3" i="8" a="1"/>
  <c r="J7" i="8" s="1"/>
  <c r="AB42" i="6" a="1"/>
  <c r="AC42" i="6" s="1"/>
  <c r="W42" i="6" a="1"/>
  <c r="X42" i="6" s="1"/>
  <c r="AF46" i="6"/>
  <c r="AF44" i="6"/>
  <c r="AF41" i="6" a="1"/>
  <c r="AG46" i="6" s="1"/>
  <c r="AB41" i="6" a="1"/>
  <c r="AB41" i="6" s="1"/>
  <c r="W41" i="6" a="1"/>
  <c r="W41" i="6" s="1"/>
  <c r="AB37" i="6"/>
  <c r="AB37" i="6" a="1"/>
  <c r="AB33" i="6" a="1"/>
  <c r="AB33" i="6" s="1"/>
  <c r="W33" i="6"/>
  <c r="W33" i="6" a="1"/>
  <c r="AF34" i="6"/>
  <c r="AG33" i="6"/>
  <c r="AF31" i="6"/>
  <c r="AG29" i="6"/>
  <c r="AF29" i="6"/>
  <c r="AF29" i="6" a="1"/>
  <c r="AG32" i="6" s="1"/>
  <c r="I25" i="6" a="1"/>
  <c r="I25" i="6" s="1"/>
  <c r="G25" i="6" a="1"/>
  <c r="G25" i="6" s="1"/>
  <c r="L24" i="6" a="1"/>
  <c r="L24" i="6" s="1"/>
  <c r="I24" i="6" a="1"/>
  <c r="I24" i="6" s="1"/>
  <c r="G24" i="6" a="1"/>
  <c r="G24" i="6" s="1"/>
  <c r="L23" i="6" a="1"/>
  <c r="L23" i="6" s="1"/>
  <c r="I23" i="6" a="1"/>
  <c r="I23" i="6" s="1"/>
  <c r="G23" i="6" a="1"/>
  <c r="G23" i="6" s="1"/>
  <c r="AB20" i="6"/>
  <c r="AB20" i="6" a="1"/>
  <c r="AC20" i="6" s="1"/>
  <c r="W20" i="6" a="1"/>
  <c r="W20" i="6" s="1"/>
  <c r="AO19" i="6"/>
  <c r="AB19" i="6" a="1"/>
  <c r="AB19" i="6" s="1"/>
  <c r="W19" i="6" a="1"/>
  <c r="W19" i="6" s="1"/>
  <c r="O18" i="6"/>
  <c r="AF17" i="6" a="1"/>
  <c r="AG22" i="6" s="1"/>
  <c r="O17" i="6"/>
  <c r="O16" i="6"/>
  <c r="AO15" i="6"/>
  <c r="AB15" i="6" a="1"/>
  <c r="AB15" i="6" s="1"/>
  <c r="O15" i="6"/>
  <c r="O14" i="6"/>
  <c r="O13" i="6"/>
  <c r="O12" i="6"/>
  <c r="AO11" i="6"/>
  <c r="AL11" i="6" a="1"/>
  <c r="AL11" i="6" s="1"/>
  <c r="AB11" i="6" a="1"/>
  <c r="AB11" i="6" s="1"/>
  <c r="W11" i="6" a="1"/>
  <c r="W11" i="6" s="1"/>
  <c r="O11" i="6"/>
  <c r="AL10" i="6" a="1"/>
  <c r="AL10" i="6" s="1"/>
  <c r="AJ10" i="6"/>
  <c r="AJ10" i="6" a="1"/>
  <c r="O10" i="6"/>
  <c r="O9" i="6"/>
  <c r="O8" i="6"/>
  <c r="O7" i="6"/>
  <c r="AL6" i="6" a="1"/>
  <c r="AL6" i="6" s="1"/>
  <c r="AJ6" i="6" a="1"/>
  <c r="AJ6" i="6" s="1"/>
  <c r="O6" i="6"/>
  <c r="G6" i="6" a="1"/>
  <c r="G6" i="6" s="1"/>
  <c r="AS5" i="6" a="1"/>
  <c r="AS5" i="6" s="1"/>
  <c r="AL5" i="6" a="1"/>
  <c r="AL5" i="6" s="1"/>
  <c r="AJ5" i="6" a="1"/>
  <c r="AJ5" i="6" s="1"/>
  <c r="AF5" i="6" a="1"/>
  <c r="AF9" i="6" s="1"/>
  <c r="O5" i="6"/>
  <c r="G5" i="6" a="1"/>
  <c r="G5" i="6" s="1"/>
  <c r="O4" i="6"/>
  <c r="G3" i="6" a="1"/>
  <c r="G3" i="6" s="1"/>
  <c r="Z14" i="5" a="1"/>
  <c r="Z14" i="5" s="1"/>
  <c r="Z13" i="5" a="1"/>
  <c r="Z13" i="5" s="1"/>
  <c r="Z12" i="5" a="1"/>
  <c r="Z12" i="5" s="1"/>
  <c r="X12" i="5" a="1"/>
  <c r="X12" i="5" s="1"/>
  <c r="Z11" i="5" a="1"/>
  <c r="Z11" i="5" s="1"/>
  <c r="Z10" i="5" a="1"/>
  <c r="Z10" i="5" s="1"/>
  <c r="Z9" i="5" a="1"/>
  <c r="Z9" i="5" s="1"/>
  <c r="Z8" i="5" a="1"/>
  <c r="Z8" i="5" s="1"/>
  <c r="Z7" i="5" a="1"/>
  <c r="Z7" i="5" s="1"/>
  <c r="X7" i="5"/>
  <c r="X7" i="5" a="1"/>
  <c r="AF12" i="5"/>
  <c r="AF9" i="5"/>
  <c r="AF6" i="5" a="1"/>
  <c r="AG12" i="5" s="1"/>
  <c r="AB6" i="5" a="1"/>
  <c r="AB14" i="5" s="1"/>
  <c r="Z6" i="5"/>
  <c r="Z6" i="5" a="1"/>
  <c r="X6" i="5" a="1"/>
  <c r="X6" i="5" s="1"/>
  <c r="AF4" i="5" a="1"/>
  <c r="AF4" i="5" s="1"/>
  <c r="AB4" i="5" a="1"/>
  <c r="AB4" i="5" s="1"/>
  <c r="Z4" i="5" a="1"/>
  <c r="Z4" i="5" s="1"/>
  <c r="Z13" i="4" a="1"/>
  <c r="Z13" i="4" s="1"/>
  <c r="Z12" i="4" a="1"/>
  <c r="Z12" i="4" s="1"/>
  <c r="Z11" i="4" a="1"/>
  <c r="Z11" i="4" s="1"/>
  <c r="X11" i="4" a="1"/>
  <c r="X11" i="4" s="1"/>
  <c r="Z10" i="4" a="1"/>
  <c r="Z10" i="4" s="1"/>
  <c r="Z9" i="4" a="1"/>
  <c r="Z9" i="4" s="1"/>
  <c r="Z8" i="4" a="1"/>
  <c r="Z8" i="4" s="1"/>
  <c r="Z7" i="4" a="1"/>
  <c r="Z7" i="4" s="1"/>
  <c r="Z6" i="4" a="1"/>
  <c r="Z6" i="4" s="1"/>
  <c r="X6" i="4" a="1"/>
  <c r="X6" i="4" s="1"/>
  <c r="AF9" i="4"/>
  <c r="AF7" i="4"/>
  <c r="AF5" i="4" a="1"/>
  <c r="AG13" i="4" s="1"/>
  <c r="AC7" i="4"/>
  <c r="AC6" i="4"/>
  <c r="AB5" i="4" a="1"/>
  <c r="AB11" i="4" s="1"/>
  <c r="Z5" i="4" a="1"/>
  <c r="Z5" i="4" s="1"/>
  <c r="X5" i="4" a="1"/>
  <c r="X5" i="4" s="1"/>
  <c r="AF3" i="4"/>
  <c r="AF3" i="4" a="1"/>
  <c r="AB3" i="4" a="1"/>
  <c r="AB3" i="4" s="1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Q20" i="3" a="1"/>
  <c r="Q20" i="3" s="1"/>
  <c r="I20" i="3"/>
  <c r="Q19" i="3" a="1"/>
  <c r="Q19" i="3" s="1"/>
  <c r="I19" i="3"/>
  <c r="Q18" i="3"/>
  <c r="Q18" i="3" a="1"/>
  <c r="I18" i="3"/>
  <c r="I17" i="3"/>
  <c r="I16" i="3"/>
  <c r="I15" i="3"/>
  <c r="I14" i="3"/>
  <c r="I13" i="3"/>
  <c r="I12" i="3"/>
  <c r="I11" i="3"/>
  <c r="I10" i="3"/>
  <c r="I9" i="3"/>
  <c r="N8" i="3"/>
  <c r="N8" i="3" a="1"/>
  <c r="I8" i="3"/>
  <c r="I7" i="3"/>
  <c r="I6" i="3"/>
  <c r="I5" i="3"/>
  <c r="I4" i="3"/>
  <c r="F33" i="2"/>
  <c r="M32" i="2" a="1"/>
  <c r="M32" i="2" s="1"/>
  <c r="F32" i="2"/>
  <c r="M31" i="2" a="1"/>
  <c r="M31" i="2" s="1"/>
  <c r="F31" i="2"/>
  <c r="F30" i="2"/>
  <c r="F29" i="2"/>
  <c r="F28" i="2"/>
  <c r="M27" i="2" a="1"/>
  <c r="M27" i="2" s="1"/>
  <c r="K27" i="2" a="1"/>
  <c r="K27" i="2" s="1"/>
  <c r="F27" i="2"/>
  <c r="M26" i="2" a="1"/>
  <c r="M26" i="2" s="1"/>
  <c r="K26" i="2" a="1"/>
  <c r="K26" i="2" s="1"/>
  <c r="F26" i="2"/>
  <c r="Z25" i="2" a="1"/>
  <c r="AA28" i="2" s="1"/>
  <c r="M25" i="2"/>
  <c r="M25" i="2" a="1"/>
  <c r="K25" i="2" a="1"/>
  <c r="K25" i="2" s="1"/>
  <c r="F25" i="2"/>
  <c r="F24" i="2"/>
  <c r="F23" i="2"/>
  <c r="U22" i="2" a="1"/>
  <c r="V22" i="2" s="1"/>
  <c r="P22" i="2" a="1"/>
  <c r="Q22" i="2" s="1"/>
  <c r="F22" i="2"/>
  <c r="AI21" i="2"/>
  <c r="U21" i="2" a="1"/>
  <c r="U21" i="2" s="1"/>
  <c r="P21" i="2" a="1"/>
  <c r="P21" i="2" s="1"/>
  <c r="M21" i="2" a="1"/>
  <c r="M21" i="2" s="1"/>
  <c r="K21" i="2" a="1"/>
  <c r="K21" i="2" s="1"/>
  <c r="F21" i="2"/>
  <c r="M20" i="2" a="1"/>
  <c r="M20" i="2" s="1"/>
  <c r="K20" i="2" a="1"/>
  <c r="K20" i="2" s="1"/>
  <c r="F20" i="2"/>
  <c r="M19" i="2" a="1"/>
  <c r="M19" i="2" s="1"/>
  <c r="K19" i="2" a="1"/>
  <c r="K19" i="2" s="1"/>
  <c r="F19" i="2"/>
  <c r="F18" i="2"/>
  <c r="AI17" i="2"/>
  <c r="U17" i="2" a="1"/>
  <c r="U17" i="2" s="1"/>
  <c r="F17" i="2"/>
  <c r="AA18" i="2"/>
  <c r="Z18" i="2"/>
  <c r="Z17" i="2"/>
  <c r="Z16" i="2" a="1"/>
  <c r="AA21" i="2" s="1"/>
  <c r="F16" i="2"/>
  <c r="M15" i="2" a="1"/>
  <c r="M15" i="2" s="1"/>
  <c r="F15" i="2"/>
  <c r="F14" i="2"/>
  <c r="AI13" i="2"/>
  <c r="U13" i="2" a="1"/>
  <c r="U13" i="2" s="1"/>
  <c r="P13" i="2" a="1"/>
  <c r="P13" i="2" s="1"/>
  <c r="F13" i="2"/>
  <c r="M12" i="2" a="1"/>
  <c r="M12" i="2" s="1"/>
  <c r="F12" i="2"/>
  <c r="M11" i="2" a="1"/>
  <c r="M11" i="2" s="1"/>
  <c r="F11" i="2"/>
  <c r="M10" i="2" a="1"/>
  <c r="M10" i="2" s="1"/>
  <c r="F10" i="2"/>
  <c r="M9" i="2"/>
  <c r="M9" i="2" a="1"/>
  <c r="F9" i="2"/>
  <c r="K8" i="2" a="1"/>
  <c r="K8" i="2" s="1"/>
  <c r="F8" i="2"/>
  <c r="M7" i="2" a="1"/>
  <c r="M7" i="2" s="1"/>
  <c r="F7" i="2"/>
  <c r="AD6" i="2" a="1"/>
  <c r="AE8" i="2" s="1"/>
  <c r="AA11" i="2"/>
  <c r="Z9" i="2"/>
  <c r="AA8" i="2"/>
  <c r="Z8" i="2"/>
  <c r="AA7" i="2"/>
  <c r="AA6" i="2"/>
  <c r="Z6" i="2"/>
  <c r="Z6" i="2" a="1"/>
  <c r="Z11" i="2" s="1"/>
  <c r="M6" i="2" a="1"/>
  <c r="M6" i="2" s="1"/>
  <c r="F6" i="2"/>
  <c r="F5" i="2"/>
  <c r="F4" i="2"/>
  <c r="K2" i="2" a="1"/>
  <c r="K2" i="2" s="1"/>
  <c r="M39" i="1" a="1"/>
  <c r="M39" i="1" s="1"/>
  <c r="J39" i="1" a="1"/>
  <c r="J39" i="1" s="1"/>
  <c r="M32" i="1" a="1"/>
  <c r="M32" i="1" s="1"/>
  <c r="K37" i="1"/>
  <c r="J32" i="1" a="1"/>
  <c r="J34" i="1" s="1"/>
  <c r="P25" i="1" a="1"/>
  <c r="Q27" i="1" s="1"/>
  <c r="M25" i="1"/>
  <c r="M25" i="1" a="1"/>
  <c r="J28" i="1"/>
  <c r="K27" i="1"/>
  <c r="J25" i="1" a="1"/>
  <c r="J27" i="1" s="1"/>
  <c r="V22" i="1"/>
  <c r="U22" i="1"/>
  <c r="U22" i="1" a="1"/>
  <c r="U21" i="1" a="1"/>
  <c r="U21" i="1" s="1"/>
  <c r="M18" i="1" a="1"/>
  <c r="M18" i="1" s="1"/>
  <c r="J18" i="1" a="1"/>
  <c r="J22" i="1" s="1"/>
  <c r="F18" i="1"/>
  <c r="U17" i="1" a="1"/>
  <c r="U17" i="1" s="1"/>
  <c r="F17" i="1"/>
  <c r="M16" i="1" a="1"/>
  <c r="M16" i="1" s="1"/>
  <c r="K16" i="1" a="1"/>
  <c r="K16" i="1" s="1"/>
  <c r="F16" i="1"/>
  <c r="M15" i="1" a="1"/>
  <c r="M15" i="1" s="1"/>
  <c r="K15" i="1" a="1"/>
  <c r="K15" i="1" s="1"/>
  <c r="F15" i="1"/>
  <c r="M14" i="1" a="1"/>
  <c r="M14" i="1" s="1"/>
  <c r="K14" i="1"/>
  <c r="K14" i="1" a="1"/>
  <c r="F14" i="1"/>
  <c r="U13" i="1" a="1"/>
  <c r="U13" i="1" s="1"/>
  <c r="F13" i="1"/>
  <c r="F12" i="1"/>
  <c r="F11" i="1"/>
  <c r="F10" i="1"/>
  <c r="F9" i="1"/>
  <c r="K8" i="1" a="1"/>
  <c r="K8" i="1" s="1"/>
  <c r="F8" i="1"/>
  <c r="F7" i="1"/>
  <c r="F6" i="1"/>
  <c r="F5" i="1"/>
  <c r="F4" i="1"/>
  <c r="N11" i="10"/>
  <c r="L11" i="10"/>
  <c r="K11" i="10"/>
  <c r="I11" i="10"/>
  <c r="G11" i="10"/>
  <c r="F11" i="10"/>
  <c r="D11" i="10"/>
  <c r="C11" i="10"/>
  <c r="B11" i="10"/>
  <c r="A11" i="10"/>
  <c r="N10" i="10"/>
  <c r="L10" i="10"/>
  <c r="K10" i="10"/>
  <c r="I10" i="10"/>
  <c r="G10" i="10"/>
  <c r="F10" i="10"/>
  <c r="N9" i="10"/>
  <c r="L9" i="10"/>
  <c r="K9" i="10"/>
  <c r="I9" i="10"/>
  <c r="G9" i="10"/>
  <c r="F9" i="10"/>
  <c r="N8" i="10"/>
  <c r="L8" i="10"/>
  <c r="K8" i="10"/>
  <c r="I8" i="10"/>
  <c r="G8" i="10"/>
  <c r="F8" i="10"/>
  <c r="N7" i="10"/>
  <c r="L7" i="10"/>
  <c r="K7" i="10"/>
  <c r="I7" i="10"/>
  <c r="G7" i="10"/>
  <c r="F7" i="10"/>
  <c r="N6" i="10"/>
  <c r="L6" i="10"/>
  <c r="K6" i="10"/>
  <c r="I6" i="10"/>
  <c r="G6" i="10"/>
  <c r="F6" i="10"/>
  <c r="AB19" i="9"/>
  <c r="AA19" i="9"/>
  <c r="Y19" i="9"/>
  <c r="AB18" i="9"/>
  <c r="AA18" i="9"/>
  <c r="Y18" i="9"/>
  <c r="AB17" i="9"/>
  <c r="AA17" i="9"/>
  <c r="Y17" i="9"/>
  <c r="AB16" i="9"/>
  <c r="AA16" i="9"/>
  <c r="Y16" i="9"/>
  <c r="AB15" i="9"/>
  <c r="AA15" i="9"/>
  <c r="Y15" i="9"/>
  <c r="AB14" i="9"/>
  <c r="AA14" i="9"/>
  <c r="Y14" i="9"/>
  <c r="AB13" i="9"/>
  <c r="AA13" i="9"/>
  <c r="Y13" i="9"/>
  <c r="AB12" i="9"/>
  <c r="AA12" i="9"/>
  <c r="Y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J13" i="9" s="1"/>
  <c r="J14" i="9" s="1"/>
  <c r="J15" i="9" s="1"/>
  <c r="I12" i="9"/>
  <c r="I13" i="9" s="1"/>
  <c r="I14" i="9" s="1"/>
  <c r="I15" i="9" s="1"/>
  <c r="H12" i="9"/>
  <c r="AB11" i="9"/>
  <c r="AA11" i="9"/>
  <c r="Y11" i="9"/>
  <c r="AB10" i="9"/>
  <c r="AA10" i="9"/>
  <c r="Y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G10" i="9"/>
  <c r="F10" i="9"/>
  <c r="AB9" i="9"/>
  <c r="AA9" i="9"/>
  <c r="Y9" i="9"/>
  <c r="AB8" i="9"/>
  <c r="AA8" i="9"/>
  <c r="Y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AB7" i="9"/>
  <c r="AA7" i="9"/>
  <c r="Y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AB6" i="9"/>
  <c r="AA6" i="9"/>
  <c r="Y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AB5" i="9"/>
  <c r="AA5" i="9"/>
  <c r="Y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AB4" i="9"/>
  <c r="AA4" i="9"/>
  <c r="Z19" i="9"/>
  <c r="Z18" i="9"/>
  <c r="Z17" i="9"/>
  <c r="Z16" i="9"/>
  <c r="Z15" i="9"/>
  <c r="Z14" i="9"/>
  <c r="Z13" i="9"/>
  <c r="Z12" i="9"/>
  <c r="Z11" i="9"/>
  <c r="Z10" i="9"/>
  <c r="Z9" i="9"/>
  <c r="Z8" i="9"/>
  <c r="Z7" i="9"/>
  <c r="Z6" i="9"/>
  <c r="Z5" i="9"/>
  <c r="Z4" i="9"/>
  <c r="Z4" i="9" a="1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G3" i="9"/>
  <c r="F3" i="9"/>
  <c r="G10" i="8"/>
  <c r="E10" i="8"/>
  <c r="D10" i="8"/>
  <c r="A10" i="8"/>
  <c r="H9" i="8"/>
  <c r="G9" i="8"/>
  <c r="E9" i="8"/>
  <c r="D9" i="8"/>
  <c r="A9" i="8"/>
  <c r="H8" i="8"/>
  <c r="E8" i="8"/>
  <c r="D8" i="8"/>
  <c r="A8" i="8"/>
  <c r="G7" i="8"/>
  <c r="E7" i="8"/>
  <c r="D7" i="8"/>
  <c r="A7" i="8"/>
  <c r="G6" i="8"/>
  <c r="E6" i="8"/>
  <c r="D6" i="8"/>
  <c r="A6" i="8"/>
  <c r="G5" i="8"/>
  <c r="E5" i="8"/>
  <c r="D5" i="8"/>
  <c r="A5" i="8"/>
  <c r="H4" i="8"/>
  <c r="E4" i="8"/>
  <c r="D4" i="8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11" i="7"/>
  <c r="A10" i="7"/>
  <c r="A9" i="7"/>
  <c r="A8" i="7"/>
  <c r="A7" i="7"/>
  <c r="BM5" i="7"/>
  <c r="BL5" i="7"/>
  <c r="BK5" i="7"/>
  <c r="BJ5" i="7"/>
  <c r="BI5" i="7"/>
  <c r="BH5" i="7"/>
  <c r="BG5" i="7"/>
  <c r="BF5" i="7"/>
  <c r="BE5" i="7"/>
  <c r="BD5" i="7"/>
  <c r="BC5" i="7"/>
  <c r="BB5" i="7"/>
  <c r="BA5" i="7"/>
  <c r="AZ5" i="7"/>
  <c r="AY5" i="7"/>
  <c r="AX5" i="7"/>
  <c r="AW5" i="7"/>
  <c r="AV5" i="7"/>
  <c r="AU5" i="7"/>
  <c r="AT5" i="7"/>
  <c r="AS5" i="7"/>
  <c r="AR5" i="7"/>
  <c r="AQ5" i="7"/>
  <c r="AP5" i="7"/>
  <c r="AO5" i="7"/>
  <c r="AN5" i="7"/>
  <c r="AM5" i="7"/>
  <c r="AL5" i="7"/>
  <c r="AK5" i="7"/>
  <c r="AJ5" i="7"/>
  <c r="AI5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AB30" i="6"/>
  <c r="AB36" i="6" s="1"/>
  <c r="W30" i="6"/>
  <c r="W36" i="6" s="1"/>
  <c r="W37" i="6" s="1"/>
  <c r="AB29" i="6"/>
  <c r="W29" i="6"/>
  <c r="AB27" i="6"/>
  <c r="W27" i="6"/>
  <c r="M18" i="6"/>
  <c r="P18" i="6" s="1"/>
  <c r="D18" i="6"/>
  <c r="M17" i="6"/>
  <c r="P17" i="6" s="1"/>
  <c r="D17" i="6"/>
  <c r="P16" i="6"/>
  <c r="N16" i="6"/>
  <c r="M16" i="6"/>
  <c r="D16" i="6"/>
  <c r="Q15" i="6"/>
  <c r="P15" i="6"/>
  <c r="N15" i="6"/>
  <c r="M15" i="6"/>
  <c r="D15" i="6"/>
  <c r="M14" i="6"/>
  <c r="P14" i="6" s="1"/>
  <c r="D14" i="6"/>
  <c r="P13" i="6"/>
  <c r="N13" i="6"/>
  <c r="M13" i="6"/>
  <c r="D13" i="6"/>
  <c r="P12" i="6"/>
  <c r="M12" i="6"/>
  <c r="N12" i="6" s="1"/>
  <c r="D12" i="6"/>
  <c r="M11" i="6"/>
  <c r="P11" i="6" s="1"/>
  <c r="D11" i="6"/>
  <c r="M10" i="6"/>
  <c r="Q10" i="6" s="1"/>
  <c r="D10" i="6"/>
  <c r="P9" i="6"/>
  <c r="N9" i="6"/>
  <c r="M9" i="6"/>
  <c r="D9" i="6"/>
  <c r="AO8" i="6"/>
  <c r="AO14" i="6" s="1"/>
  <c r="AB8" i="6"/>
  <c r="AB14" i="6" s="1"/>
  <c r="W8" i="6"/>
  <c r="W14" i="6" s="1"/>
  <c r="W15" i="6" s="1"/>
  <c r="Q8" i="6"/>
  <c r="N8" i="6"/>
  <c r="M8" i="6"/>
  <c r="D8" i="6"/>
  <c r="AO7" i="6"/>
  <c r="AB7" i="6"/>
  <c r="W7" i="6"/>
  <c r="N7" i="6"/>
  <c r="M7" i="6"/>
  <c r="P7" i="6" s="1"/>
  <c r="D7" i="6"/>
  <c r="M6" i="6"/>
  <c r="Q6" i="6" s="1"/>
  <c r="D6" i="6"/>
  <c r="AO5" i="6"/>
  <c r="AB5" i="6"/>
  <c r="W5" i="6"/>
  <c r="M5" i="6"/>
  <c r="P5" i="6" s="1"/>
  <c r="J5" i="6"/>
  <c r="J6" i="6" s="1"/>
  <c r="J7" i="6" s="1"/>
  <c r="J8" i="6" s="1"/>
  <c r="J9" i="6" s="1"/>
  <c r="J10" i="6" s="1"/>
  <c r="J11" i="6" s="1"/>
  <c r="J12" i="6" s="1"/>
  <c r="J13" i="6" s="1"/>
  <c r="J14" i="6" s="1"/>
  <c r="J15" i="6" s="1"/>
  <c r="J16" i="6" s="1"/>
  <c r="J17" i="6" s="1"/>
  <c r="J18" i="6" s="1"/>
  <c r="D5" i="6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N4" i="6"/>
  <c r="M4" i="6"/>
  <c r="Q4" i="6" s="1"/>
  <c r="G4" i="6"/>
  <c r="D4" i="6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D18" i="5"/>
  <c r="A18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D17" i="5"/>
  <c r="A17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D16" i="5"/>
  <c r="A16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D15" i="5"/>
  <c r="A15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D14" i="5"/>
  <c r="A14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D13" i="5"/>
  <c r="A13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D12" i="5"/>
  <c r="A12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D11" i="5"/>
  <c r="A11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D10" i="5"/>
  <c r="A10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D9" i="5"/>
  <c r="A9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D8" i="5"/>
  <c r="A8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D7" i="5"/>
  <c r="A7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D6" i="5"/>
  <c r="A6" i="5"/>
  <c r="G5" i="5"/>
  <c r="D5" i="5"/>
  <c r="A5" i="5"/>
  <c r="X4" i="5"/>
  <c r="U4" i="5"/>
  <c r="T4" i="5"/>
  <c r="S4" i="5"/>
  <c r="R4" i="5"/>
  <c r="Q4" i="5"/>
  <c r="P4" i="5"/>
  <c r="O4" i="5"/>
  <c r="N4" i="5"/>
  <c r="M4" i="5"/>
  <c r="L4" i="5"/>
  <c r="K4" i="5"/>
  <c r="J4" i="5"/>
  <c r="I4" i="5"/>
  <c r="G4" i="5"/>
  <c r="F4" i="5"/>
  <c r="D4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G3" i="5" a="1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D18" i="4"/>
  <c r="A18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D17" i="4"/>
  <c r="A17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D16" i="4"/>
  <c r="A16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D15" i="4"/>
  <c r="A15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D14" i="4"/>
  <c r="A14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D13" i="4"/>
  <c r="A13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D12" i="4"/>
  <c r="A12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D11" i="4"/>
  <c r="A11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D10" i="4"/>
  <c r="A10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D9" i="4"/>
  <c r="A9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D8" i="4"/>
  <c r="A8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D7" i="4"/>
  <c r="A7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D6" i="4"/>
  <c r="A6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D5" i="4"/>
  <c r="A5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D4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G3" i="4" a="1"/>
  <c r="J33" i="3"/>
  <c r="H33" i="3"/>
  <c r="G33" i="3"/>
  <c r="A33" i="3"/>
  <c r="K32" i="3"/>
  <c r="H32" i="3"/>
  <c r="G32" i="3"/>
  <c r="A32" i="3"/>
  <c r="J31" i="3"/>
  <c r="H31" i="3"/>
  <c r="G31" i="3"/>
  <c r="A31" i="3"/>
  <c r="J30" i="3"/>
  <c r="H30" i="3"/>
  <c r="G30" i="3"/>
  <c r="A30" i="3"/>
  <c r="K29" i="3"/>
  <c r="H29" i="3"/>
  <c r="G29" i="3"/>
  <c r="A29" i="3"/>
  <c r="J28" i="3"/>
  <c r="H28" i="3"/>
  <c r="G28" i="3"/>
  <c r="A28" i="3"/>
  <c r="J27" i="3"/>
  <c r="H27" i="3"/>
  <c r="G27" i="3"/>
  <c r="A27" i="3"/>
  <c r="J26" i="3"/>
  <c r="H26" i="3"/>
  <c r="G26" i="3"/>
  <c r="A26" i="3"/>
  <c r="K25" i="3"/>
  <c r="H25" i="3"/>
  <c r="G25" i="3"/>
  <c r="A25" i="3"/>
  <c r="J24" i="3"/>
  <c r="H24" i="3"/>
  <c r="G24" i="3"/>
  <c r="A24" i="3"/>
  <c r="J23" i="3"/>
  <c r="H23" i="3"/>
  <c r="G23" i="3"/>
  <c r="A23" i="3"/>
  <c r="K22" i="3"/>
  <c r="H22" i="3"/>
  <c r="G22" i="3"/>
  <c r="A22" i="3"/>
  <c r="J21" i="3"/>
  <c r="H21" i="3"/>
  <c r="G21" i="3"/>
  <c r="A21" i="3"/>
  <c r="K20" i="3"/>
  <c r="H20" i="3"/>
  <c r="G20" i="3"/>
  <c r="A20" i="3"/>
  <c r="J19" i="3"/>
  <c r="H19" i="3"/>
  <c r="G19" i="3"/>
  <c r="A19" i="3"/>
  <c r="J18" i="3"/>
  <c r="H18" i="3"/>
  <c r="G18" i="3"/>
  <c r="A18" i="3"/>
  <c r="J17" i="3"/>
  <c r="H17" i="3"/>
  <c r="G17" i="3"/>
  <c r="A17" i="3"/>
  <c r="K16" i="3"/>
  <c r="H16" i="3"/>
  <c r="G16" i="3"/>
  <c r="A16" i="3"/>
  <c r="K15" i="3"/>
  <c r="H15" i="3"/>
  <c r="G15" i="3"/>
  <c r="A15" i="3"/>
  <c r="K14" i="3"/>
  <c r="J14" i="3"/>
  <c r="H14" i="3"/>
  <c r="G14" i="3"/>
  <c r="A14" i="3"/>
  <c r="J13" i="3"/>
  <c r="H13" i="3"/>
  <c r="G13" i="3"/>
  <c r="A13" i="3"/>
  <c r="J12" i="3"/>
  <c r="H12" i="3"/>
  <c r="G12" i="3"/>
  <c r="A12" i="3"/>
  <c r="K11" i="3"/>
  <c r="H11" i="3"/>
  <c r="G11" i="3"/>
  <c r="A11" i="3"/>
  <c r="Q10" i="3"/>
  <c r="K10" i="3"/>
  <c r="H10" i="3"/>
  <c r="G10" i="3"/>
  <c r="A10" i="3"/>
  <c r="Q9" i="3"/>
  <c r="J9" i="3"/>
  <c r="H9" i="3"/>
  <c r="G9" i="3"/>
  <c r="A9" i="3"/>
  <c r="Q8" i="3"/>
  <c r="J8" i="3"/>
  <c r="H8" i="3"/>
  <c r="G8" i="3"/>
  <c r="A8" i="3"/>
  <c r="K7" i="3"/>
  <c r="J7" i="3"/>
  <c r="H7" i="3"/>
  <c r="G7" i="3"/>
  <c r="A7" i="3"/>
  <c r="Q6" i="3"/>
  <c r="N6" i="3"/>
  <c r="J6" i="3"/>
  <c r="H6" i="3"/>
  <c r="G6" i="3"/>
  <c r="A6" i="3"/>
  <c r="J5" i="3"/>
  <c r="H5" i="3"/>
  <c r="G5" i="3"/>
  <c r="A5" i="3"/>
  <c r="J4" i="3"/>
  <c r="H4" i="3"/>
  <c r="G4" i="3"/>
  <c r="G33" i="2"/>
  <c r="E33" i="2"/>
  <c r="D33" i="2"/>
  <c r="A33" i="2"/>
  <c r="H32" i="2"/>
  <c r="E32" i="2"/>
  <c r="D32" i="2"/>
  <c r="A32" i="2"/>
  <c r="G31" i="2"/>
  <c r="E31" i="2"/>
  <c r="D31" i="2"/>
  <c r="A31" i="2"/>
  <c r="G30" i="2"/>
  <c r="E30" i="2"/>
  <c r="D30" i="2"/>
  <c r="A30" i="2"/>
  <c r="H29" i="2"/>
  <c r="E29" i="2"/>
  <c r="D29" i="2"/>
  <c r="A29" i="2"/>
  <c r="G28" i="2"/>
  <c r="E28" i="2"/>
  <c r="D28" i="2"/>
  <c r="A28" i="2"/>
  <c r="G27" i="2"/>
  <c r="E27" i="2"/>
  <c r="D27" i="2"/>
  <c r="A27" i="2"/>
  <c r="G26" i="2"/>
  <c r="E26" i="2"/>
  <c r="D26" i="2"/>
  <c r="A26" i="2"/>
  <c r="H25" i="2"/>
  <c r="E25" i="2"/>
  <c r="D25" i="2"/>
  <c r="A25" i="2"/>
  <c r="G24" i="2"/>
  <c r="E24" i="2"/>
  <c r="D24" i="2"/>
  <c r="A24" i="2"/>
  <c r="G23" i="2"/>
  <c r="E23" i="2"/>
  <c r="D23" i="2"/>
  <c r="A23" i="2"/>
  <c r="H22" i="2"/>
  <c r="E22" i="2"/>
  <c r="D22" i="2"/>
  <c r="A22" i="2"/>
  <c r="G21" i="2"/>
  <c r="E21" i="2"/>
  <c r="D21" i="2"/>
  <c r="A21" i="2"/>
  <c r="H20" i="2"/>
  <c r="E20" i="2"/>
  <c r="D20" i="2"/>
  <c r="A20" i="2"/>
  <c r="G19" i="2"/>
  <c r="E19" i="2"/>
  <c r="D19" i="2"/>
  <c r="A19" i="2"/>
  <c r="G18" i="2"/>
  <c r="E18" i="2"/>
  <c r="D18" i="2"/>
  <c r="A18" i="2"/>
  <c r="P17" i="2"/>
  <c r="G17" i="2"/>
  <c r="E17" i="2"/>
  <c r="D17" i="2"/>
  <c r="A17" i="2"/>
  <c r="AI16" i="2"/>
  <c r="U16" i="2"/>
  <c r="P16" i="2"/>
  <c r="H16" i="2"/>
  <c r="E16" i="2"/>
  <c r="D16" i="2"/>
  <c r="A16" i="2"/>
  <c r="H15" i="2"/>
  <c r="E15" i="2"/>
  <c r="D15" i="2"/>
  <c r="A15" i="2"/>
  <c r="H14" i="2"/>
  <c r="G14" i="2"/>
  <c r="E14" i="2"/>
  <c r="D14" i="2"/>
  <c r="A14" i="2"/>
  <c r="K13" i="2"/>
  <c r="G13" i="2"/>
  <c r="E13" i="2"/>
  <c r="D13" i="2"/>
  <c r="A13" i="2"/>
  <c r="G12" i="2"/>
  <c r="E12" i="2"/>
  <c r="D12" i="2"/>
  <c r="A12" i="2"/>
  <c r="K11" i="2"/>
  <c r="H11" i="2"/>
  <c r="E11" i="2"/>
  <c r="D11" i="2"/>
  <c r="A11" i="2"/>
  <c r="AI10" i="2"/>
  <c r="U10" i="2"/>
  <c r="P10" i="2"/>
  <c r="K10" i="2"/>
  <c r="H10" i="2"/>
  <c r="E10" i="2"/>
  <c r="D10" i="2"/>
  <c r="A10" i="2"/>
  <c r="AI9" i="2"/>
  <c r="U9" i="2"/>
  <c r="P9" i="2"/>
  <c r="K9" i="2"/>
  <c r="G9" i="2"/>
  <c r="E9" i="2"/>
  <c r="D9" i="2"/>
  <c r="A9" i="2"/>
  <c r="G8" i="2"/>
  <c r="E8" i="2"/>
  <c r="D8" i="2"/>
  <c r="A8" i="2"/>
  <c r="AJ7" i="2"/>
  <c r="AI7" i="2"/>
  <c r="V7" i="2"/>
  <c r="U7" i="2"/>
  <c r="Q7" i="2"/>
  <c r="P7" i="2"/>
  <c r="H7" i="2"/>
  <c r="G7" i="2"/>
  <c r="E7" i="2"/>
  <c r="D7" i="2"/>
  <c r="A7" i="2"/>
  <c r="AJ6" i="2"/>
  <c r="AI6" i="2"/>
  <c r="V6" i="2"/>
  <c r="U6" i="2"/>
  <c r="Q6" i="2"/>
  <c r="P6" i="2"/>
  <c r="K6" i="2"/>
  <c r="G6" i="2"/>
  <c r="E6" i="2"/>
  <c r="D6" i="2"/>
  <c r="A6" i="2"/>
  <c r="G5" i="2"/>
  <c r="E5" i="2"/>
  <c r="D5" i="2"/>
  <c r="A5" i="2"/>
  <c r="G4" i="2"/>
  <c r="E4" i="2"/>
  <c r="D4" i="2"/>
  <c r="H18" i="1"/>
  <c r="E18" i="1"/>
  <c r="D18" i="1"/>
  <c r="A18" i="1"/>
  <c r="H17" i="1"/>
  <c r="E17" i="1"/>
  <c r="D17" i="1"/>
  <c r="A17" i="1"/>
  <c r="U16" i="1"/>
  <c r="G16" i="1"/>
  <c r="E16" i="1"/>
  <c r="D16" i="1"/>
  <c r="A16" i="1"/>
  <c r="H15" i="1"/>
  <c r="E15" i="1"/>
  <c r="D15" i="1"/>
  <c r="A15" i="1"/>
  <c r="H14" i="1"/>
  <c r="E14" i="1"/>
  <c r="D14" i="1"/>
  <c r="A14" i="1"/>
  <c r="H13" i="1"/>
  <c r="E13" i="1"/>
  <c r="D13" i="1"/>
  <c r="A13" i="1"/>
  <c r="H12" i="1"/>
  <c r="E12" i="1"/>
  <c r="D12" i="1"/>
  <c r="A12" i="1"/>
  <c r="G11" i="1"/>
  <c r="E11" i="1"/>
  <c r="D11" i="1"/>
  <c r="A11" i="1"/>
  <c r="U10" i="1"/>
  <c r="G10" i="1"/>
  <c r="E10" i="1"/>
  <c r="D10" i="1"/>
  <c r="A10" i="1"/>
  <c r="U9" i="1"/>
  <c r="O9" i="1"/>
  <c r="H9" i="1"/>
  <c r="E9" i="1"/>
  <c r="D9" i="1"/>
  <c r="A9" i="1"/>
  <c r="O8" i="1"/>
  <c r="H8" i="1"/>
  <c r="E8" i="1"/>
  <c r="D8" i="1"/>
  <c r="A8" i="1"/>
  <c r="V7" i="1"/>
  <c r="U7" i="1"/>
  <c r="O7" i="1"/>
  <c r="G7" i="1"/>
  <c r="E7" i="1"/>
  <c r="D7" i="1"/>
  <c r="A7" i="1"/>
  <c r="V6" i="1"/>
  <c r="U6" i="1"/>
  <c r="O6" i="1"/>
  <c r="K6" i="1"/>
  <c r="H6" i="1"/>
  <c r="E6" i="1"/>
  <c r="D6" i="1"/>
  <c r="A6" i="1"/>
  <c r="O5" i="1"/>
  <c r="H5" i="1"/>
  <c r="G5" i="1"/>
  <c r="E5" i="1"/>
  <c r="D5" i="1"/>
  <c r="A5" i="1"/>
  <c r="H4" i="1"/>
  <c r="E4" i="1"/>
  <c r="D4" i="1"/>
  <c r="AF18" i="6" l="1"/>
  <c r="U22" i="2"/>
  <c r="Z25" i="2"/>
  <c r="P27" i="1"/>
  <c r="Z10" i="2"/>
  <c r="Z19" i="2"/>
  <c r="AA25" i="2"/>
  <c r="AC10" i="4"/>
  <c r="AF10" i="4"/>
  <c r="AF19" i="6"/>
  <c r="AF30" i="6"/>
  <c r="AG34" i="6"/>
  <c r="AD17" i="9"/>
  <c r="AE9" i="9"/>
  <c r="AE18" i="9"/>
  <c r="P10" i="10"/>
  <c r="Q14" i="10"/>
  <c r="K26" i="1"/>
  <c r="P28" i="1"/>
  <c r="AA10" i="2"/>
  <c r="Z21" i="2"/>
  <c r="Z26" i="2"/>
  <c r="AC11" i="4"/>
  <c r="AG10" i="4"/>
  <c r="AF8" i="5"/>
  <c r="AG19" i="6"/>
  <c r="AG30" i="6"/>
  <c r="AD18" i="9"/>
  <c r="AE10" i="9"/>
  <c r="Q10" i="10"/>
  <c r="R14" i="10"/>
  <c r="AA26" i="2"/>
  <c r="AF11" i="4"/>
  <c r="AF20" i="6"/>
  <c r="AE12" i="9"/>
  <c r="P11" i="10"/>
  <c r="K33" i="1"/>
  <c r="Z27" i="2"/>
  <c r="AF5" i="4"/>
  <c r="AF13" i="4"/>
  <c r="AF22" i="6"/>
  <c r="AG31" i="6"/>
  <c r="AF42" i="6"/>
  <c r="K3" i="8"/>
  <c r="AE4" i="9"/>
  <c r="AE13" i="9"/>
  <c r="K30" i="1"/>
  <c r="K34" i="1"/>
  <c r="AD8" i="2"/>
  <c r="AA27" i="2"/>
  <c r="AF6" i="4"/>
  <c r="AF13" i="5"/>
  <c r="AF32" i="6"/>
  <c r="AF43" i="6"/>
  <c r="AD8" i="9"/>
  <c r="AE5" i="9"/>
  <c r="AE14" i="9"/>
  <c r="P12" i="10"/>
  <c r="J35" i="1"/>
  <c r="AD9" i="2"/>
  <c r="Z28" i="2"/>
  <c r="AG6" i="4"/>
  <c r="AF33" i="6"/>
  <c r="AG43" i="6"/>
  <c r="AD9" i="9"/>
  <c r="AE6" i="9"/>
  <c r="AE15" i="9"/>
  <c r="AC6" i="5"/>
  <c r="AC14" i="5"/>
  <c r="AG9" i="6"/>
  <c r="J19" i="1"/>
  <c r="J23" i="1"/>
  <c r="Q28" i="1"/>
  <c r="AE9" i="2"/>
  <c r="AB8" i="4"/>
  <c r="AB12" i="4"/>
  <c r="AB7" i="5"/>
  <c r="AB11" i="5"/>
  <c r="AG9" i="5"/>
  <c r="AG13" i="5"/>
  <c r="AF6" i="6"/>
  <c r="AF10" i="6"/>
  <c r="W42" i="6"/>
  <c r="J4" i="8"/>
  <c r="J8" i="8"/>
  <c r="K19" i="1"/>
  <c r="K23" i="1"/>
  <c r="K28" i="1"/>
  <c r="P25" i="1"/>
  <c r="K35" i="1"/>
  <c r="AD6" i="2"/>
  <c r="AD10" i="2"/>
  <c r="AC8" i="4"/>
  <c r="AC12" i="4"/>
  <c r="AC7" i="5"/>
  <c r="AC11" i="5"/>
  <c r="AF6" i="5"/>
  <c r="AF10" i="5"/>
  <c r="AF14" i="5"/>
  <c r="AG6" i="6"/>
  <c r="AJ11" i="6" s="1" a="1"/>
  <c r="AJ11" i="6" s="1"/>
  <c r="AG10" i="6"/>
  <c r="K4" i="8"/>
  <c r="K8" i="8"/>
  <c r="K18" i="1"/>
  <c r="K22" i="1"/>
  <c r="X20" i="6"/>
  <c r="K7" i="8"/>
  <c r="J20" i="1"/>
  <c r="J25" i="1"/>
  <c r="J29" i="1"/>
  <c r="Q25" i="1"/>
  <c r="J32" i="1"/>
  <c r="J36" i="1"/>
  <c r="AE6" i="2"/>
  <c r="AE10" i="2"/>
  <c r="AA19" i="2"/>
  <c r="P22" i="2"/>
  <c r="AB5" i="4"/>
  <c r="AB9" i="4"/>
  <c r="AB13" i="4"/>
  <c r="AG7" i="4"/>
  <c r="AG11" i="4"/>
  <c r="AB8" i="5"/>
  <c r="AB12" i="5"/>
  <c r="AG6" i="5"/>
  <c r="AG10" i="5"/>
  <c r="AG14" i="5"/>
  <c r="AF7" i="6"/>
  <c r="AG20" i="6"/>
  <c r="AG44" i="6"/>
  <c r="J5" i="8"/>
  <c r="J9" i="8"/>
  <c r="AC10" i="5"/>
  <c r="AG5" i="6"/>
  <c r="K20" i="1"/>
  <c r="K25" i="1"/>
  <c r="K29" i="1"/>
  <c r="P26" i="1"/>
  <c r="K32" i="1"/>
  <c r="K36" i="1"/>
  <c r="AA9" i="2"/>
  <c r="AD7" i="2"/>
  <c r="AD11" i="2"/>
  <c r="Z16" i="2"/>
  <c r="Z20" i="2"/>
  <c r="AC5" i="4"/>
  <c r="AC9" i="4"/>
  <c r="AC13" i="4"/>
  <c r="AF8" i="4"/>
  <c r="AF12" i="4"/>
  <c r="AC8" i="5"/>
  <c r="AC12" i="5"/>
  <c r="AF7" i="5"/>
  <c r="AF11" i="5"/>
  <c r="AG7" i="6"/>
  <c r="AF17" i="6"/>
  <c r="AF21" i="6"/>
  <c r="AF41" i="6"/>
  <c r="AF45" i="6"/>
  <c r="AB42" i="6"/>
  <c r="K5" i="8"/>
  <c r="K9" i="8"/>
  <c r="AD11" i="9"/>
  <c r="AD19" i="9"/>
  <c r="R10" i="10"/>
  <c r="Q13" i="10"/>
  <c r="J21" i="1"/>
  <c r="J26" i="1"/>
  <c r="J30" i="1"/>
  <c r="Q26" i="1"/>
  <c r="J33" i="1"/>
  <c r="J37" i="1"/>
  <c r="AE7" i="2"/>
  <c r="AE11" i="2"/>
  <c r="AA16" i="2"/>
  <c r="AA20" i="2"/>
  <c r="AB6" i="4"/>
  <c r="AB10" i="4"/>
  <c r="AG8" i="4"/>
  <c r="AG12" i="4"/>
  <c r="AB9" i="5"/>
  <c r="AB13" i="5"/>
  <c r="AG7" i="5"/>
  <c r="AG11" i="5"/>
  <c r="AF8" i="6"/>
  <c r="AG17" i="6"/>
  <c r="AG21" i="6"/>
  <c r="AG41" i="6"/>
  <c r="AG45" i="6"/>
  <c r="J6" i="8"/>
  <c r="AD4" i="9"/>
  <c r="AD12" i="9"/>
  <c r="AE11" i="9"/>
  <c r="R13" i="10"/>
  <c r="AD5" i="9"/>
  <c r="AD13" i="9"/>
  <c r="Q11" i="10"/>
  <c r="K21" i="1"/>
  <c r="AC9" i="5"/>
  <c r="AC13" i="5"/>
  <c r="AG8" i="6"/>
  <c r="K6" i="8"/>
  <c r="J18" i="1"/>
  <c r="Z7" i="2"/>
  <c r="AA17" i="2"/>
  <c r="AB7" i="4"/>
  <c r="AG5" i="4"/>
  <c r="AG9" i="4"/>
  <c r="AB6" i="5"/>
  <c r="AB10" i="5"/>
  <c r="AG8" i="5"/>
  <c r="AF5" i="6"/>
  <c r="AG18" i="6"/>
  <c r="AG42" i="6"/>
  <c r="J3" i="8"/>
  <c r="AD6" i="9"/>
  <c r="AD14" i="9"/>
  <c r="AD7" i="9"/>
  <c r="AO17" i="6"/>
  <c r="N5" i="6"/>
  <c r="N11" i="6"/>
  <c r="N18" i="6"/>
  <c r="N6" i="6"/>
  <c r="N10" i="6"/>
  <c r="N14" i="6"/>
  <c r="N17" i="6"/>
  <c r="U13" i="9"/>
  <c r="V13" i="9"/>
  <c r="O13" i="9"/>
  <c r="W13" i="9"/>
  <c r="K13" i="9"/>
  <c r="K14" i="9" s="1"/>
  <c r="K15" i="9" s="1"/>
  <c r="R13" i="9"/>
  <c r="L13" i="9"/>
  <c r="T13" i="9"/>
  <c r="M13" i="9"/>
  <c r="M14" i="9" s="1"/>
  <c r="S13" i="9"/>
  <c r="AP19" i="6"/>
  <c r="H8" i="2"/>
  <c r="J15" i="3"/>
  <c r="H19" i="2"/>
  <c r="H31" i="2"/>
  <c r="H33" i="2"/>
  <c r="K17" i="3"/>
  <c r="J22" i="3"/>
  <c r="J29" i="3"/>
  <c r="H10" i="1"/>
  <c r="G15" i="2"/>
  <c r="G25" i="2"/>
  <c r="J10" i="3"/>
  <c r="J25" i="3"/>
  <c r="J32" i="3"/>
  <c r="H4" i="2"/>
  <c r="H21" i="2"/>
  <c r="H30" i="2"/>
  <c r="K21" i="3"/>
  <c r="G13" i="1"/>
  <c r="G11" i="2"/>
  <c r="H11" i="1"/>
  <c r="G10" i="2"/>
  <c r="K28" i="3"/>
  <c r="G6" i="1"/>
  <c r="H26" i="2"/>
  <c r="J16" i="3"/>
  <c r="K24" i="3"/>
  <c r="K31" i="3"/>
  <c r="G4" i="1"/>
  <c r="G14" i="1"/>
  <c r="H6" i="2"/>
  <c r="H13" i="2"/>
  <c r="H28" i="2"/>
  <c r="H18" i="2"/>
  <c r="K9" i="3"/>
  <c r="G29" i="2"/>
  <c r="J20" i="3"/>
  <c r="H23" i="2"/>
  <c r="K18" i="3"/>
  <c r="G9" i="1"/>
  <c r="G15" i="1"/>
  <c r="H5" i="2"/>
  <c r="H16" i="1"/>
  <c r="H12" i="2"/>
  <c r="G16" i="2"/>
  <c r="G22" i="2"/>
  <c r="G20" i="2"/>
  <c r="K27" i="3"/>
  <c r="H7" i="1"/>
  <c r="G17" i="1"/>
  <c r="G18" i="1"/>
  <c r="AJ21" i="2"/>
  <c r="H27" i="2"/>
  <c r="K12" i="3"/>
  <c r="K19" i="3"/>
  <c r="K23" i="3"/>
  <c r="K30" i="3"/>
  <c r="H9" i="2"/>
  <c r="AI19" i="2"/>
  <c r="AI18" i="2"/>
  <c r="AI20" i="2" s="1"/>
  <c r="AJ20" i="2" s="1"/>
  <c r="AI11" i="2"/>
  <c r="AI12" i="2" s="1"/>
  <c r="K26" i="3"/>
  <c r="G8" i="1"/>
  <c r="G12" i="1"/>
  <c r="H17" i="2"/>
  <c r="H24" i="2"/>
  <c r="G32" i="2"/>
  <c r="K4" i="3"/>
  <c r="H6" i="8"/>
  <c r="H11" i="8" s="1"/>
  <c r="H10" i="8"/>
  <c r="K33" i="3"/>
  <c r="K13" i="3"/>
  <c r="H5" i="8"/>
  <c r="K6" i="3"/>
  <c r="K8" i="3"/>
  <c r="J11" i="3"/>
  <c r="J34" i="3" s="1"/>
  <c r="G4" i="8"/>
  <c r="G11" i="8" s="1"/>
  <c r="G8" i="8"/>
  <c r="K5" i="3"/>
  <c r="AO9" i="6"/>
  <c r="AO10" i="6" s="1"/>
  <c r="AO16" i="6"/>
  <c r="AO18" i="6" s="1"/>
  <c r="AP18" i="6" s="1"/>
  <c r="H7" i="8"/>
  <c r="H19" i="1"/>
  <c r="N13" i="9"/>
  <c r="Q13" i="9"/>
  <c r="G34" i="2"/>
  <c r="X9" i="4"/>
  <c r="X10" i="5"/>
  <c r="H13" i="9"/>
  <c r="H14" i="9" s="1"/>
  <c r="H15" i="9" s="1"/>
  <c r="P13" i="9"/>
  <c r="Q17" i="6" l="1"/>
  <c r="Q18" i="6"/>
  <c r="P8" i="6"/>
  <c r="Q5" i="6"/>
  <c r="Q14" i="6"/>
  <c r="Q13" i="6"/>
  <c r="Q12" i="6"/>
  <c r="P10" i="6"/>
  <c r="P6" i="6"/>
  <c r="Q16" i="6"/>
  <c r="Q11" i="6"/>
  <c r="P4" i="6"/>
  <c r="Q9" i="6"/>
  <c r="Q7" i="6"/>
  <c r="T4" i="6"/>
  <c r="T5" i="6" s="1"/>
  <c r="T6" i="6" s="1"/>
  <c r="T7" i="6" s="1"/>
  <c r="P14" i="9"/>
  <c r="P15" i="9" s="1"/>
  <c r="V14" i="9"/>
  <c r="S14" i="9"/>
  <c r="Q14" i="9"/>
  <c r="O14" i="9"/>
  <c r="O15" i="9" s="1"/>
  <c r="W14" i="9"/>
  <c r="U14" i="9"/>
  <c r="T14" i="9"/>
  <c r="L14" i="9"/>
  <c r="L15" i="9" s="1"/>
  <c r="X19" i="6"/>
  <c r="X41" i="6"/>
  <c r="AC19" i="6"/>
  <c r="V21" i="2"/>
  <c r="Q21" i="2"/>
  <c r="AC41" i="6"/>
  <c r="V21" i="1"/>
  <c r="K34" i="3"/>
  <c r="Q7" i="3" s="1"/>
  <c r="Q11" i="3" s="1"/>
  <c r="Q12" i="3" s="1"/>
  <c r="Q13" i="3" s="1"/>
  <c r="X9" i="5"/>
  <c r="X8" i="5"/>
  <c r="X11" i="5"/>
  <c r="N14" i="9"/>
  <c r="R14" i="9"/>
  <c r="R15" i="9" s="1"/>
  <c r="X10" i="4"/>
  <c r="X8" i="4"/>
  <c r="X7" i="4"/>
  <c r="P19" i="6"/>
  <c r="W16" i="6"/>
  <c r="W9" i="6"/>
  <c r="W10" i="6" s="1"/>
  <c r="W38" i="6"/>
  <c r="W31" i="6"/>
  <c r="W32" i="6" s="1"/>
  <c r="AB9" i="6"/>
  <c r="AB10" i="6" s="1"/>
  <c r="AB16" i="6"/>
  <c r="U11" i="2"/>
  <c r="U12" i="2" s="1"/>
  <c r="U18" i="2"/>
  <c r="P11" i="2"/>
  <c r="P12" i="2" s="1"/>
  <c r="P18" i="2"/>
  <c r="G19" i="1"/>
  <c r="K7" i="1" s="1"/>
  <c r="K9" i="1" s="1"/>
  <c r="AB31" i="6"/>
  <c r="AB32" i="6" s="1"/>
  <c r="AB38" i="6"/>
  <c r="M15" i="9"/>
  <c r="Q19" i="6"/>
  <c r="U18" i="1"/>
  <c r="U11" i="1"/>
  <c r="U12" i="1" s="1"/>
  <c r="H34" i="2"/>
  <c r="K32" i="2" s="1"/>
  <c r="U15" i="9" l="1"/>
  <c r="T3" i="6"/>
  <c r="T8" i="6" s="1"/>
  <c r="V15" i="9"/>
  <c r="Q15" i="9"/>
  <c r="T15" i="9"/>
  <c r="W15" i="9"/>
  <c r="K7" i="2"/>
  <c r="K12" i="2" s="1"/>
  <c r="X13" i="4"/>
  <c r="X12" i="4"/>
  <c r="N7" i="3"/>
  <c r="N9" i="3" s="1"/>
  <c r="U19" i="1"/>
  <c r="U20" i="1"/>
  <c r="V20" i="1" s="1"/>
  <c r="P19" i="2"/>
  <c r="P20" i="2"/>
  <c r="Q20" i="2" s="1"/>
  <c r="W40" i="6"/>
  <c r="X40" i="6" s="1"/>
  <c r="W39" i="6"/>
  <c r="N15" i="9"/>
  <c r="S15" i="9"/>
  <c r="Q6" i="10"/>
  <c r="S9" i="10" s="1"/>
  <c r="X13" i="5"/>
  <c r="X14" i="5"/>
  <c r="W17" i="6"/>
  <c r="W18" i="6"/>
  <c r="X18" i="6" s="1"/>
  <c r="U19" i="2"/>
  <c r="U20" i="2"/>
  <c r="V20" i="2" s="1"/>
  <c r="AB40" i="6"/>
  <c r="AC40" i="6" s="1"/>
  <c r="AB39" i="6"/>
  <c r="AB18" i="6"/>
  <c r="AC18" i="6" s="1"/>
  <c r="AB17" i="6"/>
  <c r="T9" i="10" l="1"/>
  <c r="S10" i="10"/>
  <c r="K14" i="2"/>
  <c r="K15" i="2" s="1"/>
  <c r="K31" i="2"/>
  <c r="S11" i="10" l="1"/>
  <c r="T10" i="10"/>
  <c r="S12" i="10" l="1"/>
  <c r="T11" i="10"/>
  <c r="S13" i="10" l="1"/>
  <c r="T12" i="10"/>
  <c r="S14" i="10" l="1"/>
  <c r="T14" i="10" s="1"/>
  <c r="U14" i="10" s="1"/>
  <c r="U13" i="10" s="1"/>
  <c r="U12" i="10" s="1"/>
  <c r="U11" i="10" s="1"/>
  <c r="U10" i="10" s="1"/>
  <c r="U9" i="10" s="1"/>
  <c r="T13" i="10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<sst xmlns="http://schemas.openxmlformats.org/spreadsheetml/2006/main" count="398" uniqueCount="118">
  <si>
    <t>Wilcoxon Signed-Ranks Test for Paired Samples</t>
  </si>
  <si>
    <t>Person</t>
  </si>
  <si>
    <t>Right</t>
  </si>
  <si>
    <t>Left</t>
  </si>
  <si>
    <t>Diff</t>
  </si>
  <si>
    <t>Abs Diff</t>
  </si>
  <si>
    <t>Rank of Abs Diff</t>
  </si>
  <si>
    <t>Positive Ranks</t>
  </si>
  <si>
    <t>Negative Ranks</t>
  </si>
  <si>
    <t>α</t>
  </si>
  <si>
    <t>Wilcoxon Signed-Rank Test for Paired Samples</t>
  </si>
  <si>
    <t>tails</t>
  </si>
  <si>
    <t>Min</t>
  </si>
  <si>
    <t>n</t>
  </si>
  <si>
    <t>Q1-Min</t>
  </si>
  <si>
    <t>T</t>
  </si>
  <si>
    <t>Med-Q1</t>
  </si>
  <si>
    <t>median</t>
  </si>
  <si>
    <t>T-crit</t>
  </si>
  <si>
    <t>Q3-Med</t>
  </si>
  <si>
    <t>sig</t>
  </si>
  <si>
    <t>Max-Q3</t>
  </si>
  <si>
    <t>count</t>
  </si>
  <si>
    <t># unequal</t>
  </si>
  <si>
    <t>T+</t>
  </si>
  <si>
    <t>Real Statistics functions</t>
  </si>
  <si>
    <t>T-</t>
  </si>
  <si>
    <t>one tail</t>
  </si>
  <si>
    <t>two tail</t>
  </si>
  <si>
    <t>p-value</t>
  </si>
  <si>
    <t>mean</t>
  </si>
  <si>
    <t>std dev</t>
  </si>
  <si>
    <t>ties</t>
  </si>
  <si>
    <t>z-score</t>
  </si>
  <si>
    <t>yates</t>
  </si>
  <si>
    <t>effect r</t>
  </si>
  <si>
    <t>p-norm</t>
  </si>
  <si>
    <t>p-exact</t>
  </si>
  <si>
    <t>p-simul</t>
  </si>
  <si>
    <t>Real Statistics data analysis tool</t>
  </si>
  <si>
    <t>Continuity and ties correction</t>
  </si>
  <si>
    <t>Real Statistics function</t>
  </si>
  <si>
    <t>Couple</t>
  </si>
  <si>
    <t>Wife</t>
  </si>
  <si>
    <t>Husband</t>
  </si>
  <si>
    <t>SR_TEST(ties + continuity)</t>
  </si>
  <si>
    <t>table lookup</t>
  </si>
  <si>
    <t>variance</t>
  </si>
  <si>
    <t>=K9+K11*NORM.S.INV(K4/2)-0.05</t>
  </si>
  <si>
    <t>=2*(1-NORM.S.DIST(K12,TRUE))</t>
  </si>
  <si>
    <t>SR_TEST(no ties or continuity)</t>
  </si>
  <si>
    <t>Real Statistics functions (no ties, no cont)</t>
  </si>
  <si>
    <t>p (1 tail)</t>
  </si>
  <si>
    <t>p (2 tails)</t>
  </si>
  <si>
    <t>Real Statistics functions (default)</t>
  </si>
  <si>
    <t>SR_SIMUL</t>
  </si>
  <si>
    <t>Effect size</t>
  </si>
  <si>
    <t>r</t>
  </si>
  <si>
    <t>SignRank</t>
  </si>
  <si>
    <t>p (2 tail)</t>
  </si>
  <si>
    <t>Confidence Intervals for the Wilcoxon Signed-Rank Test for Paired Samples</t>
  </si>
  <si>
    <t>alpha</t>
  </si>
  <si>
    <t>lower</t>
  </si>
  <si>
    <t>upper</t>
  </si>
  <si>
    <t>T-crit+</t>
  </si>
  <si>
    <t>Wilcoxon Signed Ranks Test</t>
  </si>
  <si>
    <t>Subject</t>
  </si>
  <si>
    <t>Memory</t>
  </si>
  <si>
    <t>Median</t>
  </si>
  <si>
    <t>Ranks</t>
  </si>
  <si>
    <t>Ranks +</t>
  </si>
  <si>
    <t>Ranks -</t>
  </si>
  <si>
    <t>Wilcoxon Signed-Rank Test for a Single Sample</t>
  </si>
  <si>
    <t>SR_TEST (ties + continuity)</t>
  </si>
  <si>
    <t>Permutation functions (one tail)</t>
  </si>
  <si>
    <t>sample median</t>
  </si>
  <si>
    <t>pop median</t>
  </si>
  <si>
    <t>Permutation functions (two tail)</t>
  </si>
  <si>
    <t>SR_TEST (w/o ties or continuity)</t>
  </si>
  <si>
    <t>Exact test</t>
  </si>
  <si>
    <t>Continuity correction</t>
  </si>
  <si>
    <t>Ties correction</t>
  </si>
  <si>
    <t>SR_TEST (ties w/o continuity)</t>
  </si>
  <si>
    <t>SR_TEST (w/o ties + continuity)</t>
  </si>
  <si>
    <t>Wilcoxon Signed Ranks Test - Exact Test</t>
  </si>
  <si>
    <t>freq</t>
  </si>
  <si>
    <t>prob</t>
  </si>
  <si>
    <t>cum</t>
  </si>
  <si>
    <t>Wilcoxon Signed Ranks Exact Test</t>
  </si>
  <si>
    <t>Signed-ranks exact test</t>
  </si>
  <si>
    <t>cum %</t>
  </si>
  <si>
    <t>Multiple paired signed-ranks tests</t>
  </si>
  <si>
    <t>T1</t>
  </si>
  <si>
    <t>T2</t>
  </si>
  <si>
    <t>T3</t>
  </si>
  <si>
    <t>T4</t>
  </si>
  <si>
    <t>Pairwise Signed-ranks tests</t>
  </si>
  <si>
    <t>Pairwise Signed-ranks exact tests</t>
  </si>
  <si>
    <t>Hochberg's Method</t>
  </si>
  <si>
    <t>group 1</t>
  </si>
  <si>
    <t>group 2</t>
  </si>
  <si>
    <t>Alpha</t>
  </si>
  <si>
    <t># of tests</t>
  </si>
  <si>
    <t>rank</t>
  </si>
  <si>
    <t>effect</t>
  </si>
  <si>
    <t>size</t>
  </si>
  <si>
    <t>iterations</t>
  </si>
  <si>
    <t>power</t>
  </si>
  <si>
    <t>=SR_POWER(B3,B4,B5,"logistic")</t>
  </si>
  <si>
    <t>r  (Kirby)</t>
  </si>
  <si>
    <t>Real Statistics Using Excel</t>
  </si>
  <si>
    <t>Updated</t>
  </si>
  <si>
    <t>Copyright © 2013 - 2023 Charles Zaiontz</t>
  </si>
  <si>
    <t>SR_TEST(ties + continuity + rank-serial)</t>
  </si>
  <si>
    <t>rank-serial</t>
  </si>
  <si>
    <t>N/A</t>
  </si>
  <si>
    <t>Continuity and ties correction, plus rank-serial</t>
  </si>
  <si>
    <t>SR_TEST (ties + continuity + rank-serial)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</si>
</sst>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left"/>
    </xf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Alignment="1">
      <alignment horizontal="center" wrapText="1"/>
    </xf>
    <xf numFmtId="0" fontId="0" fillId="0" borderId="15" xfId="0" applyBorder="1"/>
    <xf numFmtId="0" fontId="0" fillId="0" borderId="0" xfId="0" quotePrefix="1"/>
    <xf numFmtId="0" fontId="0" fillId="0" borderId="16" xfId="0" applyBorder="1"/>
    <xf numFmtId="0" fontId="0" fillId="0" borderId="10" xfId="0" applyBorder="1" applyAlignment="1">
      <alignment horizontal="center" wrapText="1"/>
    </xf>
    <xf numFmtId="0" fontId="0" fillId="0" borderId="17" xfId="0" applyBorder="1" applyAlignment="1">
      <alignment horizontal="center" vertical="center" wrapText="1"/>
    </xf>
    <xf numFmtId="0" fontId="0" fillId="0" borderId="11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10" xfId="0" applyBorder="1"/>
    <xf numFmtId="0" fontId="0" fillId="0" borderId="25" xfId="0" applyBorder="1"/>
    <xf numFmtId="0" fontId="1" fillId="0" borderId="0" xfId="0" applyFont="1"/>
    <xf numFmtId="0" fontId="3" fillId="0" borderId="17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2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27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2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2" xfId="0" applyBorder="1" applyAlignment="1">
      <alignment horizontal="center"/>
    </xf>
    <xf numFmtId="0" fontId="3" fillId="0" borderId="3" xfId="0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1" fontId="0" fillId="0" borderId="7" xfId="0" applyNumberFormat="1" applyBorder="1"/>
    <xf numFmtId="0" fontId="0" fillId="0" borderId="28" xfId="0" applyBorder="1"/>
    <xf numFmtId="0" fontId="3" fillId="0" borderId="29" xfId="0" applyFont="1" applyBorder="1" applyAlignment="1">
      <alignment horizontal="center"/>
    </xf>
    <xf numFmtId="1" fontId="3" fillId="0" borderId="29" xfId="0" applyNumberFormat="1" applyFont="1" applyBorder="1" applyAlignment="1">
      <alignment horizontal="center"/>
    </xf>
    <xf numFmtId="0" fontId="0" fillId="0" borderId="29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29" xfId="0" applyBorder="1"/>
    <xf numFmtId="0" fontId="0" fillId="0" borderId="26" xfId="0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/>
    <xf numFmtId="0" fontId="0" fillId="0" borderId="19" xfId="0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1" xfId="0" applyBorder="1"/>
    <xf numFmtId="15" fontId="0" fillId="0" borderId="0" xfId="0" applyNumberFormat="1"/>
    <xf numFmtId="0" fontId="5" fillId="0" borderId="0" xfId="0" applyFont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1" fontId="0" fillId="0" borderId="3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'Pair 1'!$N$5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</a:extLst>
          </c:spPr>
          <c:invertIfNegative val="0"/>
          <c:cat>
            <c:strRef>
              <c:f>'Pair 1'!$O$4</c:f>
              <c:strCache>
                <c:ptCount val="1"/>
                <c:pt idx="0">
                  <c:v>Diff</c:v>
                </c:pt>
              </c:strCache>
            </c:strRef>
          </c:cat>
          <c:val>
            <c:numRef>
              <c:f>'Pair 1'!$O$5</c:f>
              <c:numCache>
                <c:formatCode>General</c:formatCode>
                <c:ptCount val="1"/>
                <c:pt idx="0">
                  <c:v>-10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A-42D4-BDB3-B9418B39604A}"/>
            </c:ext>
          </c:extLst>
        </c:ser>
        <c:ser>
          <c:idx val="1"/>
          <c:order val="1"/>
          <c:tx>
            <c:strRef>
              <c:f>'Pair 1'!$N$6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C0504D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strRef>
              <c:f>'Pair 1'!$O$4</c:f>
              <c:strCache>
                <c:ptCount val="1"/>
                <c:pt idx="0">
                  <c:v>Diff</c:v>
                </c:pt>
              </c:strCache>
            </c:strRef>
          </c:cat>
          <c:val>
            <c:numRef>
              <c:f>'Pair 1'!$O$6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A-42D4-BDB3-B9418B39604A}"/>
            </c:ext>
          </c:extLst>
        </c:ser>
        <c:ser>
          <c:idx val="2"/>
          <c:order val="2"/>
          <c:tx>
            <c:strRef>
              <c:f>'Pair 1'!$N$7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strRef>
              <c:f>'Pair 1'!$O$4</c:f>
              <c:strCache>
                <c:ptCount val="1"/>
                <c:pt idx="0">
                  <c:v>Diff</c:v>
                </c:pt>
              </c:strCache>
            </c:strRef>
          </c:cat>
          <c:val>
            <c:numRef>
              <c:f>'Pair 1'!$O$7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A-42D4-BDB3-B9418B39604A}"/>
            </c:ext>
          </c:extLst>
        </c:ser>
        <c:ser>
          <c:idx val="3"/>
          <c:order val="3"/>
          <c:tx>
            <c:strRef>
              <c:f>'Pair 1'!$N$8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'Pair 1'!$O$9</c:f>
                <c:numCache>
                  <c:formatCode>General</c:formatCode>
                  <c:ptCount val="1"/>
                  <c:pt idx="0">
                    <c:v>16.5</c:v>
                  </c:pt>
                </c:numCache>
              </c:numRef>
            </c:plus>
          </c:errBars>
          <c:cat>
            <c:strRef>
              <c:f>'Pair 1'!$O$4</c:f>
              <c:strCache>
                <c:ptCount val="1"/>
                <c:pt idx="0">
                  <c:v>Diff</c:v>
                </c:pt>
              </c:strCache>
            </c:strRef>
          </c:cat>
          <c:val>
            <c:numRef>
              <c:f>'Pair 1'!$O$8</c:f>
              <c:numCache>
                <c:formatCode>General</c:formatCode>
                <c:ptCount val="1"/>
                <c:pt idx="0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A-42D4-BDB3-B9418B396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0654536"/>
        <c:axId val="780652576"/>
      </c:barChart>
      <c:catAx>
        <c:axId val="780654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80652576"/>
        <c:crosses val="autoZero"/>
        <c:auto val="1"/>
        <c:lblAlgn val="ctr"/>
        <c:lblOffset val="100"/>
        <c:noMultiLvlLbl val="0"/>
      </c:catAx>
      <c:valAx>
        <c:axId val="780652576"/>
        <c:scaling>
          <c:orientation val="minMax"/>
          <c:min val="-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0654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504825</xdr:colOff>
      <xdr:row>1</xdr:row>
      <xdr:rowOff>4762</xdr:rowOff>
    </xdr:from>
    <xdr:to>
      <xdr:col>17</xdr:col>
      <xdr:colOff>542925</xdr:colOff>
      <xdr:row>12</xdr:row>
      <xdr:rowOff>107632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60CAC2-03FA-4D21-9011-5AEAE890EC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5E262-5706-4FBF-882C-77314DA85B5E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110</v>
      </c>
    </row>
    <row r="2" spans="1:2" x14ac:dyDescent="0.35">
      <c r="A2" t="s">
        <v>65</v>
      </c>
    </row>
    <row r="4" spans="1:2" x14ac:dyDescent="0.35">
      <c r="A4" t="s">
        <v>111</v>
      </c>
      <c r="B4" s="77">
        <v>45200</v>
      </c>
    </row>
    <row r="6" spans="1:2" x14ac:dyDescent="0.35">
      <c r="A6" s="78" t="s">
        <v>112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EB373-7A84-49B8-8198-21C9B5F53EA2}">
  <sheetPr codeName="Sheet96"/>
  <dimension ref="A1:V44"/>
  <sheetViews>
    <sheetView workbookViewId="0"/>
  </sheetViews>
  <sheetFormatPr defaultRowHeight="14.5" x14ac:dyDescent="0.35"/>
  <cols>
    <col min="2" max="4" width="10" customWidth="1"/>
    <col min="9" max="9" width="6.453125" customWidth="1"/>
    <col min="11" max="11" width="9.1796875" customWidth="1"/>
    <col min="12" max="12" width="3.453125" customWidth="1"/>
    <col min="13" max="13" width="22.54296875" customWidth="1"/>
    <col min="14" max="14" width="9.1796875" customWidth="1"/>
  </cols>
  <sheetData>
    <row r="1" spans="1:22" x14ac:dyDescent="0.35">
      <c r="A1" s="1" t="s">
        <v>0</v>
      </c>
    </row>
    <row r="3" spans="1:22" s="3" customFormat="1" ht="29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K3"/>
      <c r="L3"/>
      <c r="M3"/>
      <c r="N3"/>
      <c r="O3"/>
      <c r="P3"/>
      <c r="Q3"/>
      <c r="R3"/>
      <c r="S3"/>
      <c r="T3"/>
      <c r="U3"/>
      <c r="V3"/>
    </row>
    <row r="4" spans="1:22" x14ac:dyDescent="0.35">
      <c r="A4" s="4">
        <v>1</v>
      </c>
      <c r="B4" s="4">
        <v>50</v>
      </c>
      <c r="C4" s="4">
        <v>47</v>
      </c>
      <c r="D4" s="4">
        <f>B4-C4</f>
        <v>3</v>
      </c>
      <c r="E4" s="4">
        <f>IF(D4=0,"",ABS(D4))</f>
        <v>3</v>
      </c>
      <c r="F4" s="4" t="e">
        <f ca="1">IF(D4&lt;&gt;0,RANK_AVG(E4,$E$4:$E$18,1),"")</f>
        <v>#NAME?</v>
      </c>
      <c r="G4" s="4" t="e">
        <f ca="1">IF(D4&gt;0,F4,"")</f>
        <v>#NAME?</v>
      </c>
      <c r="H4" s="4" t="str">
        <f>IF(D4&lt;0,F4,"")</f>
        <v/>
      </c>
      <c r="I4" s="3"/>
      <c r="J4" t="s">
        <v>9</v>
      </c>
      <c r="K4" s="5">
        <v>0.05</v>
      </c>
      <c r="O4" s="2" t="s">
        <v>4</v>
      </c>
      <c r="T4" t="s">
        <v>10</v>
      </c>
    </row>
    <row r="5" spans="1:22" x14ac:dyDescent="0.35">
      <c r="A5" s="4">
        <f>A4+1</f>
        <v>2</v>
      </c>
      <c r="B5" s="4">
        <v>45</v>
      </c>
      <c r="C5" s="4">
        <v>45</v>
      </c>
      <c r="D5" s="4">
        <f t="shared" ref="D5:D18" si="0">B5-C5</f>
        <v>0</v>
      </c>
      <c r="E5" s="4" t="str">
        <f t="shared" ref="E5:E18" si="1">IF(D5=0,"",ABS(D5))</f>
        <v/>
      </c>
      <c r="F5" s="4" t="str">
        <f>IF(D5&lt;&gt;0,RANK_AVG(E5,$E$4:$E$18,1),"")</f>
        <v/>
      </c>
      <c r="G5" s="4" t="str">
        <f t="shared" ref="G5:G18" si="2">IF(D5&gt;0,F5,"")</f>
        <v/>
      </c>
      <c r="H5" s="4" t="str">
        <f t="shared" ref="H5:H18" si="3">IF(D5&lt;0,F5,"")</f>
        <v/>
      </c>
      <c r="I5" s="3"/>
      <c r="J5" t="s">
        <v>11</v>
      </c>
      <c r="K5" s="6">
        <v>2</v>
      </c>
      <c r="N5" t="s">
        <v>12</v>
      </c>
      <c r="O5">
        <f>MIN(D4:D18)</f>
        <v>-10</v>
      </c>
    </row>
    <row r="6" spans="1:22" x14ac:dyDescent="0.35">
      <c r="A6" s="4">
        <f t="shared" ref="A6:A18" si="4">A5+1</f>
        <v>3</v>
      </c>
      <c r="B6" s="4">
        <v>33</v>
      </c>
      <c r="C6" s="4">
        <v>31</v>
      </c>
      <c r="D6" s="4">
        <f t="shared" si="0"/>
        <v>2</v>
      </c>
      <c r="E6" s="4">
        <f t="shared" si="1"/>
        <v>2</v>
      </c>
      <c r="F6" s="4" t="e">
        <f ca="1">IF(D6&lt;&gt;0,RANK_AVG(E6,$E$4:$E$18,1),"")</f>
        <v>#NAME?</v>
      </c>
      <c r="G6" s="4" t="e">
        <f t="shared" ca="1" si="2"/>
        <v>#NAME?</v>
      </c>
      <c r="H6" s="4" t="str">
        <f t="shared" si="3"/>
        <v/>
      </c>
      <c r="I6" s="3"/>
      <c r="J6" t="s">
        <v>13</v>
      </c>
      <c r="K6" s="6">
        <f>COUNT(E4:E18)</f>
        <v>14</v>
      </c>
      <c r="N6" t="s">
        <v>14</v>
      </c>
      <c r="O6">
        <f>QUARTILE(D4:D18,1)-O5</f>
        <v>9</v>
      </c>
      <c r="U6" t="str">
        <f>B3</f>
        <v>Right</v>
      </c>
      <c r="V6" t="str">
        <f>C3</f>
        <v>Left</v>
      </c>
    </row>
    <row r="7" spans="1:22" x14ac:dyDescent="0.35">
      <c r="A7" s="4">
        <f t="shared" si="4"/>
        <v>4</v>
      </c>
      <c r="B7" s="4">
        <v>22</v>
      </c>
      <c r="C7" s="4">
        <v>24</v>
      </c>
      <c r="D7" s="4">
        <f t="shared" si="0"/>
        <v>-2</v>
      </c>
      <c r="E7" s="4">
        <f t="shared" si="1"/>
        <v>2</v>
      </c>
      <c r="F7" s="4" t="e">
        <f ca="1">IF(D7&lt;&gt;0,RANK_AVG(E7,$E$4:$E$18,1),"")</f>
        <v>#NAME?</v>
      </c>
      <c r="G7" s="4" t="str">
        <f t="shared" si="2"/>
        <v/>
      </c>
      <c r="H7" s="4" t="e">
        <f t="shared" ca="1" si="3"/>
        <v>#NAME?</v>
      </c>
      <c r="I7" s="3"/>
      <c r="J7" t="s">
        <v>15</v>
      </c>
      <c r="K7" s="6" t="e">
        <f ca="1">MIN(G19:H19)</f>
        <v>#NAME?</v>
      </c>
      <c r="N7" t="s">
        <v>16</v>
      </c>
      <c r="O7">
        <f>MEDIAN(D4:D18)-QUARTILE(D4:D18,1)</f>
        <v>4</v>
      </c>
      <c r="T7" t="s">
        <v>17</v>
      </c>
      <c r="U7" s="7">
        <f>MEDIAN(B4:B18)</f>
        <v>45</v>
      </c>
      <c r="V7" s="8">
        <f>MEDIAN(C4:C18)</f>
        <v>45</v>
      </c>
    </row>
    <row r="8" spans="1:22" x14ac:dyDescent="0.35">
      <c r="A8" s="4">
        <f t="shared" si="4"/>
        <v>5</v>
      </c>
      <c r="B8" s="4">
        <v>99</v>
      </c>
      <c r="C8" s="4">
        <v>78</v>
      </c>
      <c r="D8" s="4">
        <f t="shared" si="0"/>
        <v>21</v>
      </c>
      <c r="E8" s="4">
        <f t="shared" si="1"/>
        <v>21</v>
      </c>
      <c r="F8" s="4" t="e">
        <f ca="1">IF(D8&lt;&gt;0,RANK_AVG(E8,$E$4:$E$18,1),"")</f>
        <v>#NAME?</v>
      </c>
      <c r="G8" s="4" t="e">
        <f t="shared" ca="1" si="2"/>
        <v>#NAME?</v>
      </c>
      <c r="H8" s="4" t="str">
        <f t="shared" si="3"/>
        <v/>
      </c>
      <c r="I8" s="3"/>
      <c r="J8" t="s">
        <v>18</v>
      </c>
      <c r="K8" s="6" t="e" cm="1">
        <f t="array" aca="1" ref="K8" ca="1">SRINV(K4,K6,K5)</f>
        <v>#NAME?</v>
      </c>
      <c r="N8" t="s">
        <v>19</v>
      </c>
      <c r="O8">
        <f>QUARTILE(D4:D18,3)-MEDIAN(D4:D18)</f>
        <v>1.5</v>
      </c>
    </row>
    <row r="9" spans="1:22" x14ac:dyDescent="0.35">
      <c r="A9" s="4">
        <f t="shared" si="4"/>
        <v>6</v>
      </c>
      <c r="B9" s="4">
        <v>79</v>
      </c>
      <c r="C9" s="4">
        <v>76</v>
      </c>
      <c r="D9" s="4">
        <f t="shared" si="0"/>
        <v>3</v>
      </c>
      <c r="E9" s="4">
        <f t="shared" si="1"/>
        <v>3</v>
      </c>
      <c r="F9" s="4" t="e">
        <f ca="1">IF(D9&lt;&gt;0,RANK_AVG(E9,$E$4:$E$18,1),"")</f>
        <v>#NAME?</v>
      </c>
      <c r="G9" s="4" t="e">
        <f t="shared" ca="1" si="2"/>
        <v>#NAME?</v>
      </c>
      <c r="H9" s="4" t="str">
        <f t="shared" si="3"/>
        <v/>
      </c>
      <c r="I9" s="3"/>
      <c r="J9" t="s">
        <v>20</v>
      </c>
      <c r="K9" s="9" t="e">
        <f ca="1">IF(K7&lt;K8,"yes","no")</f>
        <v>#NAME?</v>
      </c>
      <c r="L9" s="10"/>
      <c r="N9" t="s">
        <v>21</v>
      </c>
      <c r="O9">
        <f>MAX(D4:D18)-QUARTILE(D4:D18,3)</f>
        <v>16.5</v>
      </c>
      <c r="T9" t="s">
        <v>22</v>
      </c>
      <c r="U9" s="11">
        <f>SUMPRODUCT(--ISNUMBER(B4:B18),--ISNUMBER(C4:C18))</f>
        <v>15</v>
      </c>
    </row>
    <row r="10" spans="1:22" x14ac:dyDescent="0.35">
      <c r="A10" s="4">
        <f t="shared" si="4"/>
        <v>7</v>
      </c>
      <c r="B10" s="4">
        <v>4</v>
      </c>
      <c r="C10" s="4">
        <v>13</v>
      </c>
      <c r="D10" s="4">
        <f t="shared" si="0"/>
        <v>-9</v>
      </c>
      <c r="E10" s="4">
        <f t="shared" si="1"/>
        <v>9</v>
      </c>
      <c r="F10" s="4" t="e">
        <f ca="1">IF(D10&lt;&gt;0,RANK_AVG(E10,$E$4:$E$18,1),"")</f>
        <v>#NAME?</v>
      </c>
      <c r="G10" s="4" t="str">
        <f t="shared" si="2"/>
        <v/>
      </c>
      <c r="H10" s="4" t="e">
        <f t="shared" ca="1" si="3"/>
        <v>#NAME?</v>
      </c>
      <c r="I10" s="3"/>
      <c r="J10" s="4"/>
      <c r="T10" t="s">
        <v>23</v>
      </c>
      <c r="U10" s="12">
        <f>SUMPRODUCT(--ISNUMBER(B4:B18),--ISNUMBER(C4:C18),--(B4:B18&lt;&gt;C4:C18))</f>
        <v>14</v>
      </c>
    </row>
    <row r="11" spans="1:22" x14ac:dyDescent="0.35">
      <c r="A11" s="4">
        <f t="shared" si="4"/>
        <v>8</v>
      </c>
      <c r="B11" s="4">
        <v>36</v>
      </c>
      <c r="C11" s="4">
        <v>46</v>
      </c>
      <c r="D11" s="4">
        <f t="shared" si="0"/>
        <v>-10</v>
      </c>
      <c r="E11" s="4">
        <f t="shared" si="1"/>
        <v>10</v>
      </c>
      <c r="F11" s="4" t="e">
        <f ca="1">IF(D11&lt;&gt;0,RANK_AVG(E11,$E$4:$E$18,1),"")</f>
        <v>#NAME?</v>
      </c>
      <c r="G11" s="4" t="str">
        <f t="shared" si="2"/>
        <v/>
      </c>
      <c r="H11" s="4" t="e">
        <f t="shared" ca="1" si="3"/>
        <v>#NAME?</v>
      </c>
      <c r="I11" s="3"/>
      <c r="J11" s="4"/>
      <c r="T11" t="s">
        <v>24</v>
      </c>
      <c r="U11" s="12" t="e">
        <f ca="1">IF(U13&lt;=U16,U13,U10*(U10+1)/2)</f>
        <v>#NAME?</v>
      </c>
    </row>
    <row r="12" spans="1:22" x14ac:dyDescent="0.35">
      <c r="A12" s="4">
        <f t="shared" si="4"/>
        <v>9</v>
      </c>
      <c r="B12" s="4">
        <v>62</v>
      </c>
      <c r="C12" s="4">
        <v>45</v>
      </c>
      <c r="D12" s="4">
        <f t="shared" si="0"/>
        <v>17</v>
      </c>
      <c r="E12" s="4">
        <f t="shared" si="1"/>
        <v>17</v>
      </c>
      <c r="F12" s="4" t="e">
        <f ca="1">IF(D12&lt;&gt;0,RANK_AVG(E12,$E$4:$E$18,1),"")</f>
        <v>#NAME?</v>
      </c>
      <c r="G12" s="4" t="e">
        <f t="shared" ca="1" si="2"/>
        <v>#NAME?</v>
      </c>
      <c r="H12" s="4" t="str">
        <f t="shared" si="3"/>
        <v/>
      </c>
      <c r="I12" s="3"/>
      <c r="J12" t="s">
        <v>25</v>
      </c>
      <c r="T12" t="s">
        <v>26</v>
      </c>
      <c r="U12" s="12" t="e">
        <f ca="1">U10*(U10+1)/2-U11</f>
        <v>#NAME?</v>
      </c>
    </row>
    <row r="13" spans="1:22" x14ac:dyDescent="0.35">
      <c r="A13" s="4">
        <f t="shared" si="4"/>
        <v>10</v>
      </c>
      <c r="B13" s="4">
        <v>51</v>
      </c>
      <c r="C13" s="4">
        <v>44</v>
      </c>
      <c r="D13" s="4">
        <f t="shared" si="0"/>
        <v>7</v>
      </c>
      <c r="E13" s="4">
        <f t="shared" si="1"/>
        <v>7</v>
      </c>
      <c r="F13" s="4" t="e">
        <f ca="1">IF(D13&lt;&gt;0,RANK_AVG(E13,$E$4:$E$18,1),"")</f>
        <v>#NAME?</v>
      </c>
      <c r="G13" s="4" t="e">
        <f t="shared" ca="1" si="2"/>
        <v>#NAME?</v>
      </c>
      <c r="H13" s="4" t="str">
        <f t="shared" si="3"/>
        <v/>
      </c>
      <c r="I13" s="3"/>
      <c r="T13" t="s">
        <v>15</v>
      </c>
      <c r="U13" s="13" t="e" cm="1">
        <f t="array" aca="1" ref="U13" ca="1">SRANK(B4:B18,C4:C18)</f>
        <v>#NAME?</v>
      </c>
    </row>
    <row r="14" spans="1:22" x14ac:dyDescent="0.35">
      <c r="A14" s="4">
        <f t="shared" si="4"/>
        <v>11</v>
      </c>
      <c r="B14" s="4">
        <v>27</v>
      </c>
      <c r="C14" s="4">
        <v>23</v>
      </c>
      <c r="D14" s="4">
        <f t="shared" si="0"/>
        <v>4</v>
      </c>
      <c r="E14" s="4">
        <f t="shared" si="1"/>
        <v>4</v>
      </c>
      <c r="F14" s="4" t="e">
        <f ca="1">IF(D14&lt;&gt;0,RANK_AVG(E14,$E$4:$E$18,1),"")</f>
        <v>#NAME?</v>
      </c>
      <c r="G14" s="4" t="e">
        <f t="shared" ca="1" si="2"/>
        <v>#NAME?</v>
      </c>
      <c r="H14" s="4" t="str">
        <f t="shared" si="3"/>
        <v/>
      </c>
      <c r="I14" s="3"/>
      <c r="J14" t="s">
        <v>15</v>
      </c>
      <c r="K14" s="5" t="e" cm="1">
        <f t="array" aca="1" ref="K14" ca="1">SRANK(B4:C18)</f>
        <v>#NAME?</v>
      </c>
      <c r="M14" t="e" cm="1">
        <f t="array" aca="1" ref="M14" ca="1">FTEXT(K14)</f>
        <v>#NAME?</v>
      </c>
    </row>
    <row r="15" spans="1:22" x14ac:dyDescent="0.35">
      <c r="A15" s="4">
        <f t="shared" si="4"/>
        <v>12</v>
      </c>
      <c r="B15" s="4">
        <v>15</v>
      </c>
      <c r="C15" s="4">
        <v>14</v>
      </c>
      <c r="D15" s="4">
        <f t="shared" si="0"/>
        <v>1</v>
      </c>
      <c r="E15" s="4">
        <f t="shared" si="1"/>
        <v>1</v>
      </c>
      <c r="F15" s="4" t="e">
        <f ca="1">IF(D15&lt;&gt;0,RANK_AVG(E15,$E$4:$E$18,1),"")</f>
        <v>#NAME?</v>
      </c>
      <c r="G15" s="4" t="e">
        <f t="shared" ca="1" si="2"/>
        <v>#NAME?</v>
      </c>
      <c r="H15" s="4" t="str">
        <f t="shared" si="3"/>
        <v/>
      </c>
      <c r="I15" s="3"/>
      <c r="J15" s="14" t="s">
        <v>18</v>
      </c>
      <c r="K15" s="6" t="e" cm="1">
        <f t="array" aca="1" ref="K15" ca="1">SRINV(K4,K6,K5)</f>
        <v>#NAME?</v>
      </c>
      <c r="M15" t="e" cm="1">
        <f t="array" aca="1" ref="M15" ca="1">FTEXT(K15)</f>
        <v>#NAME?</v>
      </c>
      <c r="U15" s="4" t="s">
        <v>27</v>
      </c>
      <c r="V15" s="4" t="s">
        <v>28</v>
      </c>
    </row>
    <row r="16" spans="1:22" x14ac:dyDescent="0.35">
      <c r="A16" s="4">
        <f t="shared" si="4"/>
        <v>13</v>
      </c>
      <c r="B16" s="4">
        <v>26</v>
      </c>
      <c r="C16" s="4">
        <v>34</v>
      </c>
      <c r="D16" s="4">
        <f t="shared" si="0"/>
        <v>-8</v>
      </c>
      <c r="E16" s="4">
        <f t="shared" si="1"/>
        <v>8</v>
      </c>
      <c r="F16" s="4" t="e">
        <f ca="1">IF(D16&lt;&gt;0,RANK_AVG(E16,$E$4:$E$18,1),"")</f>
        <v>#NAME?</v>
      </c>
      <c r="G16" s="4" t="str">
        <f t="shared" si="2"/>
        <v/>
      </c>
      <c r="H16" s="4" t="e">
        <f t="shared" ca="1" si="3"/>
        <v>#NAME?</v>
      </c>
      <c r="I16" s="3"/>
      <c r="J16" s="14" t="s">
        <v>29</v>
      </c>
      <c r="K16" s="15" t="e" cm="1">
        <f t="array" aca="1" ref="K16" ca="1">SRDIST(K14,K6,K5)</f>
        <v>#NAME?</v>
      </c>
      <c r="M16" t="e" cm="1">
        <f t="array" aca="1" ref="M16" ca="1">FTEXT(K16)</f>
        <v>#NAME?</v>
      </c>
      <c r="T16" t="s">
        <v>30</v>
      </c>
      <c r="U16" s="11">
        <f>U10*(U10+1)/4</f>
        <v>52.5</v>
      </c>
    </row>
    <row r="17" spans="1:22" x14ac:dyDescent="0.35">
      <c r="A17" s="4">
        <f t="shared" si="4"/>
        <v>14</v>
      </c>
      <c r="B17" s="4">
        <v>83</v>
      </c>
      <c r="C17" s="4">
        <v>79</v>
      </c>
      <c r="D17" s="4">
        <f t="shared" si="0"/>
        <v>4</v>
      </c>
      <c r="E17" s="4">
        <f t="shared" si="1"/>
        <v>4</v>
      </c>
      <c r="F17" s="4" t="e">
        <f ca="1">IF(D17&lt;&gt;0,RANK_AVG(E17,$E$4:$E$18,1),"")</f>
        <v>#NAME?</v>
      </c>
      <c r="G17" s="4" t="e">
        <f t="shared" ca="1" si="2"/>
        <v>#NAME?</v>
      </c>
      <c r="H17" s="4" t="str">
        <f t="shared" si="3"/>
        <v/>
      </c>
      <c r="I17" s="3"/>
      <c r="J17" s="4"/>
      <c r="T17" t="s">
        <v>31</v>
      </c>
      <c r="U17" s="12" t="e" cm="1">
        <f t="array" aca="1" ref="U17" ca="1">SQRT(U16*(2*U10+1)/6-TiesCorrection(B4:B18,C4:C18,1)/48)</f>
        <v>#NAME?</v>
      </c>
      <c r="V17" t="s">
        <v>32</v>
      </c>
    </row>
    <row r="18" spans="1:22" x14ac:dyDescent="0.35">
      <c r="A18" s="16">
        <f t="shared" si="4"/>
        <v>15</v>
      </c>
      <c r="B18" s="16">
        <v>86</v>
      </c>
      <c r="C18" s="16">
        <v>81</v>
      </c>
      <c r="D18" s="16">
        <f t="shared" si="0"/>
        <v>5</v>
      </c>
      <c r="E18" s="16">
        <f t="shared" si="1"/>
        <v>5</v>
      </c>
      <c r="F18" s="16" t="e">
        <f ca="1">IF(D18&lt;&gt;0,RANK_AVG(E18,$E$4:$E$18,1),"")</f>
        <v>#NAME?</v>
      </c>
      <c r="G18" s="16" t="e">
        <f t="shared" ca="1" si="2"/>
        <v>#NAME?</v>
      </c>
      <c r="H18" s="16" t="str">
        <f t="shared" si="3"/>
        <v/>
      </c>
      <c r="I18" s="3"/>
      <c r="J18" s="14" t="e">
        <f t="array" aca="1" ref="J18:K23" ca="1">SR_TEST(B4:C18,,TRUE)</f>
        <v>#NAME?</v>
      </c>
      <c r="K18" s="17" t="e">
        <f ca="1"/>
        <v>#NAME?</v>
      </c>
      <c r="L18" s="4"/>
      <c r="M18" s="14" t="e" cm="1">
        <f t="array" aca="1" ref="M18" ca="1">FTEXT(J18)</f>
        <v>#NAME?</v>
      </c>
      <c r="T18" t="s">
        <v>33</v>
      </c>
      <c r="U18" s="12" t="e">
        <f ca="1">ABS(ABS(U13-U16)-1/2)/U17</f>
        <v>#NAME?</v>
      </c>
      <c r="V18" t="s">
        <v>34</v>
      </c>
    </row>
    <row r="19" spans="1:22" x14ac:dyDescent="0.35">
      <c r="A19" s="4" t="s">
        <v>15</v>
      </c>
      <c r="B19" s="4"/>
      <c r="C19" s="4"/>
      <c r="F19" s="4"/>
      <c r="G19" s="4" t="e">
        <f ca="1">SUM(G4:G18)</f>
        <v>#NAME?</v>
      </c>
      <c r="H19" s="4" t="e">
        <f ca="1">SUM(H4:H18)</f>
        <v>#NAME?</v>
      </c>
      <c r="I19" s="3"/>
      <c r="J19" s="14" t="e">
        <f ca="1"/>
        <v>#NAME?</v>
      </c>
      <c r="K19" s="18" t="e">
        <f ca="1"/>
        <v>#NAME?</v>
      </c>
      <c r="L19" s="4"/>
      <c r="M19" s="4"/>
      <c r="T19" t="s">
        <v>35</v>
      </c>
      <c r="U19" s="12" t="e">
        <f ca="1">U18/SQRT(2*U9)</f>
        <v>#NAME?</v>
      </c>
    </row>
    <row r="20" spans="1:22" x14ac:dyDescent="0.35">
      <c r="A20" s="4"/>
      <c r="B20" s="4"/>
      <c r="C20" s="4"/>
      <c r="I20" s="3"/>
      <c r="J20" s="14" t="e">
        <f ca="1"/>
        <v>#NAME?</v>
      </c>
      <c r="K20" s="18" t="e">
        <f ca="1"/>
        <v>#NAME?</v>
      </c>
      <c r="T20" t="s">
        <v>36</v>
      </c>
      <c r="U20" s="11" t="e">
        <f ca="1">1-NORMSDIST(U18)</f>
        <v>#NAME?</v>
      </c>
      <c r="V20" s="19" t="e">
        <f ca="1">2*U20</f>
        <v>#NAME?</v>
      </c>
    </row>
    <row r="21" spans="1:22" x14ac:dyDescent="0.35">
      <c r="A21" s="4"/>
      <c r="J21" s="14" t="e">
        <f ca="1"/>
        <v>#NAME?</v>
      </c>
      <c r="K21" s="18" t="e">
        <f ca="1"/>
        <v>#NAME?</v>
      </c>
      <c r="T21" t="s">
        <v>37</v>
      </c>
      <c r="U21" s="12" t="e" cm="1">
        <f t="array" aca="1" ref="U21" ca="1">SRDIST(U13,U10,1)</f>
        <v>#NAME?</v>
      </c>
      <c r="V21" s="20" t="e">
        <f ca="1">2*U21</f>
        <v>#NAME?</v>
      </c>
    </row>
    <row r="22" spans="1:22" x14ac:dyDescent="0.35">
      <c r="J22" s="14" t="e">
        <f ca="1"/>
        <v>#NAME?</v>
      </c>
      <c r="K22" s="18" t="e">
        <f ca="1"/>
        <v>#NAME?</v>
      </c>
      <c r="T22" t="s">
        <v>38</v>
      </c>
      <c r="U22" s="13" t="e">
        <f t="array" aca="1" ref="U22:V22" ca="1">TRANSPOSE(SUBMATRIX(SR_SIMUL(B4:B18,C4:C18,TRUE,10000),3,2,2,1))</f>
        <v>#NAME?</v>
      </c>
      <c r="V22" s="21" t="e">
        <f ca="1"/>
        <v>#NAME?</v>
      </c>
    </row>
    <row r="23" spans="1:22" x14ac:dyDescent="0.35">
      <c r="J23" s="14" t="e">
        <f ca="1"/>
        <v>#NAME?</v>
      </c>
      <c r="K23" s="9" t="e">
        <f ca="1"/>
        <v>#NAME?</v>
      </c>
    </row>
    <row r="25" spans="1:22" x14ac:dyDescent="0.35">
      <c r="J25" t="e">
        <f t="array" aca="1" ref="J25:K30" ca="1">SR_TEST(B4:C18,,TRUE,,FALSE,FALSE)</f>
        <v>#NAME?</v>
      </c>
      <c r="K25" s="5" t="e">
        <f ca="1"/>
        <v>#NAME?</v>
      </c>
      <c r="M25" t="e" cm="1">
        <f t="array" aca="1" ref="M25" ca="1">FTEXT(K25)</f>
        <v>#NAME?</v>
      </c>
      <c r="P25" t="e">
        <f t="array" aca="1" ref="P25:Q28" ca="1">SR_SIMUL(B4:C18,,TRUE)</f>
        <v>#NAME?</v>
      </c>
      <c r="Q25" s="5" t="e">
        <f ca="1"/>
        <v>#NAME?</v>
      </c>
    </row>
    <row r="26" spans="1:22" x14ac:dyDescent="0.35">
      <c r="J26" t="e">
        <f ca="1"/>
        <v>#NAME?</v>
      </c>
      <c r="K26" s="6" t="e">
        <f ca="1"/>
        <v>#NAME?</v>
      </c>
      <c r="P26" t="e">
        <f ca="1"/>
        <v>#NAME?</v>
      </c>
      <c r="Q26" s="6" t="e">
        <f ca="1"/>
        <v>#NAME?</v>
      </c>
    </row>
    <row r="27" spans="1:22" x14ac:dyDescent="0.35">
      <c r="J27" t="e">
        <f ca="1"/>
        <v>#NAME?</v>
      </c>
      <c r="K27" s="6" t="e">
        <f ca="1"/>
        <v>#NAME?</v>
      </c>
      <c r="P27" t="e">
        <f ca="1"/>
        <v>#NAME?</v>
      </c>
      <c r="Q27" s="6" t="e">
        <f ca="1"/>
        <v>#NAME?</v>
      </c>
    </row>
    <row r="28" spans="1:22" x14ac:dyDescent="0.35">
      <c r="J28" t="e">
        <f ca="1"/>
        <v>#NAME?</v>
      </c>
      <c r="K28" s="6" t="e">
        <f ca="1"/>
        <v>#NAME?</v>
      </c>
      <c r="P28" t="e">
        <f ca="1"/>
        <v>#NAME?</v>
      </c>
      <c r="Q28" s="15" t="e">
        <f ca="1"/>
        <v>#NAME?</v>
      </c>
    </row>
    <row r="29" spans="1:22" x14ac:dyDescent="0.35">
      <c r="J29" t="e">
        <f ca="1"/>
        <v>#NAME?</v>
      </c>
      <c r="K29" s="6" t="e">
        <f ca="1"/>
        <v>#NAME?</v>
      </c>
    </row>
    <row r="30" spans="1:22" x14ac:dyDescent="0.35">
      <c r="J30" t="e">
        <f ca="1"/>
        <v>#NAME?</v>
      </c>
      <c r="K30" s="15" t="e">
        <f ca="1"/>
        <v>#NAME?</v>
      </c>
    </row>
    <row r="32" spans="1:22" x14ac:dyDescent="0.35">
      <c r="J32" t="e">
        <f t="array" aca="1" ref="J32:K37" ca="1">SR_TEST(B4:B18,C4:C18,TRUE,1)</f>
        <v>#NAME?</v>
      </c>
      <c r="K32" s="5" t="e">
        <f ca="1"/>
        <v>#NAME?</v>
      </c>
      <c r="M32" t="e" cm="1">
        <f t="array" aca="1" ref="M32" ca="1">FTEXT(K32)</f>
        <v>#NAME?</v>
      </c>
    </row>
    <row r="33" spans="10:13" x14ac:dyDescent="0.35">
      <c r="J33" t="e">
        <f ca="1"/>
        <v>#NAME?</v>
      </c>
      <c r="K33" s="6" t="e">
        <f ca="1"/>
        <v>#NAME?</v>
      </c>
    </row>
    <row r="34" spans="10:13" x14ac:dyDescent="0.35">
      <c r="J34" t="e">
        <f ca="1"/>
        <v>#NAME?</v>
      </c>
      <c r="K34" s="6" t="e">
        <f ca="1"/>
        <v>#NAME?</v>
      </c>
    </row>
    <row r="35" spans="10:13" x14ac:dyDescent="0.35">
      <c r="J35" t="e">
        <f ca="1"/>
        <v>#NAME?</v>
      </c>
      <c r="K35" s="6" t="e">
        <f ca="1"/>
        <v>#NAME?</v>
      </c>
    </row>
    <row r="36" spans="10:13" x14ac:dyDescent="0.35">
      <c r="J36" t="e">
        <f ca="1"/>
        <v>#NAME?</v>
      </c>
      <c r="K36" s="6" t="e">
        <f ca="1"/>
        <v>#NAME?</v>
      </c>
    </row>
    <row r="37" spans="10:13" x14ac:dyDescent="0.35">
      <c r="J37" t="e">
        <f ca="1"/>
        <v>#NAME?</v>
      </c>
      <c r="K37" s="15" t="e">
        <f ca="1"/>
        <v>#NAME?</v>
      </c>
    </row>
    <row r="39" spans="10:13" x14ac:dyDescent="0.35">
      <c r="J39" t="e" cm="1">
        <f t="array" aca="1" ref="J39" ca="1">SR_TEST(B4:B18,C4:C18,TRUE,,,,,0,0)</f>
        <v>#NAME?</v>
      </c>
      <c r="K39" s="28"/>
      <c r="M39" t="e" cm="1">
        <f t="array" aca="1" ref="M39" ca="1">FTEXT(J39)</f>
        <v>#NAME?</v>
      </c>
    </row>
    <row r="40" spans="10:13" x14ac:dyDescent="0.35">
      <c r="K40" s="23"/>
    </row>
    <row r="41" spans="10:13" x14ac:dyDescent="0.35">
      <c r="K41" s="23"/>
    </row>
    <row r="42" spans="10:13" x14ac:dyDescent="0.35">
      <c r="K42" s="23"/>
    </row>
    <row r="43" spans="10:13" x14ac:dyDescent="0.35">
      <c r="K43" s="23"/>
    </row>
    <row r="44" spans="10:13" x14ac:dyDescent="0.35">
      <c r="K44" s="1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79103-F75E-4ACA-BF70-EEED06548664}">
  <sheetPr codeName="Sheet98"/>
  <dimension ref="A1:AJ34"/>
  <sheetViews>
    <sheetView zoomScaleNormal="100" workbookViewId="0"/>
  </sheetViews>
  <sheetFormatPr defaultRowHeight="14.5" x14ac:dyDescent="0.35"/>
  <cols>
    <col min="1" max="1" width="7.26953125" customWidth="1"/>
    <col min="2" max="2" width="7.1796875" customWidth="1"/>
    <col min="3" max="3" width="9.453125" customWidth="1"/>
    <col min="4" max="4" width="5.81640625" customWidth="1"/>
    <col min="5" max="5" width="7" customWidth="1"/>
    <col min="7" max="8" width="8.81640625" customWidth="1"/>
    <col min="9" max="9" width="3.81640625" customWidth="1"/>
    <col min="10" max="10" width="11.1796875" customWidth="1"/>
    <col min="11" max="11" width="9.54296875" customWidth="1"/>
    <col min="12" max="12" width="3.26953125" customWidth="1"/>
    <col min="13" max="13" width="35.7265625" bestFit="1" customWidth="1"/>
    <col min="15" max="15" width="12" customWidth="1"/>
    <col min="20" max="20" width="11" customWidth="1"/>
    <col min="23" max="23" width="9.1796875" customWidth="1"/>
  </cols>
  <sheetData>
    <row r="1" spans="1:36" x14ac:dyDescent="0.35">
      <c r="A1" s="1" t="s">
        <v>10</v>
      </c>
    </row>
    <row r="2" spans="1:36" x14ac:dyDescent="0.35">
      <c r="K2" t="e" cm="1">
        <f t="array" aca="1" ref="K2" ca="1">SRINV(K4,K6,K5)</f>
        <v>#NAME?</v>
      </c>
      <c r="O2" t="s">
        <v>39</v>
      </c>
      <c r="T2" t="s">
        <v>40</v>
      </c>
      <c r="Z2" t="s">
        <v>41</v>
      </c>
      <c r="AH2" t="s">
        <v>116</v>
      </c>
    </row>
    <row r="3" spans="1:36" s="3" customFormat="1" ht="29" x14ac:dyDescent="0.35">
      <c r="A3" s="2" t="s">
        <v>42</v>
      </c>
      <c r="B3" s="2" t="s">
        <v>43</v>
      </c>
      <c r="C3" s="2" t="s">
        <v>44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J3"/>
      <c r="K3"/>
      <c r="L3"/>
      <c r="M3"/>
      <c r="N3"/>
      <c r="O3"/>
      <c r="P3"/>
      <c r="Q3"/>
    </row>
    <row r="4" spans="1:36" x14ac:dyDescent="0.35">
      <c r="A4" s="22">
        <v>1</v>
      </c>
      <c r="B4" s="4">
        <v>15</v>
      </c>
      <c r="C4" s="4">
        <v>17</v>
      </c>
      <c r="D4" s="4">
        <f>B4-C4</f>
        <v>-2</v>
      </c>
      <c r="E4" s="4">
        <f>IF(D4=0,"",ABS(D4))</f>
        <v>2</v>
      </c>
      <c r="F4" s="4" t="e">
        <f ca="1">IF(D4&lt;&gt;0,RANK_AVG(E4,$E$4:$E$33,1),"")</f>
        <v>#NAME?</v>
      </c>
      <c r="G4" s="4" t="str">
        <f>IF(D4&gt;0,F4,"")</f>
        <v/>
      </c>
      <c r="H4" s="4" t="e">
        <f ca="1">IF(D4&lt;0,F4,"")</f>
        <v>#NAME?</v>
      </c>
      <c r="I4" s="4"/>
      <c r="J4" t="s">
        <v>9</v>
      </c>
      <c r="K4" s="5">
        <v>0.05</v>
      </c>
      <c r="O4" t="s">
        <v>10</v>
      </c>
      <c r="R4" s="3"/>
      <c r="T4" t="s">
        <v>10</v>
      </c>
      <c r="Z4" t="s">
        <v>45</v>
      </c>
      <c r="AD4" t="s">
        <v>113</v>
      </c>
      <c r="AH4" t="s">
        <v>10</v>
      </c>
    </row>
    <row r="5" spans="1:36" x14ac:dyDescent="0.35">
      <c r="A5" s="22">
        <f>A4+1</f>
        <v>2</v>
      </c>
      <c r="B5" s="4">
        <v>8</v>
      </c>
      <c r="C5" s="4">
        <v>19</v>
      </c>
      <c r="D5" s="4">
        <f t="shared" ref="D5:D33" si="0">B5-C5</f>
        <v>-11</v>
      </c>
      <c r="E5" s="4">
        <f t="shared" ref="E5:E33" si="1">IF(D5=0,"",ABS(D5))</f>
        <v>11</v>
      </c>
      <c r="F5" s="4" t="e">
        <f ca="1">IF(D5&lt;&gt;0,RANK_AVG(E5,$E$4:$E$33,1),"")</f>
        <v>#NAME?</v>
      </c>
      <c r="G5" s="4" t="str">
        <f t="shared" ref="G5:G33" si="2">IF(D5&gt;0,F5,"")</f>
        <v/>
      </c>
      <c r="H5" s="4" t="e">
        <f t="shared" ref="H5:H33" ca="1" si="3">IF(D5&lt;0,F5,"")</f>
        <v>#NAME?</v>
      </c>
      <c r="I5" s="4"/>
      <c r="J5" t="s">
        <v>11</v>
      </c>
      <c r="K5" s="6">
        <v>2</v>
      </c>
      <c r="R5" s="3"/>
    </row>
    <row r="6" spans="1:36" x14ac:dyDescent="0.35">
      <c r="A6" s="22">
        <f t="shared" ref="A6:A33" si="4">A5+1</f>
        <v>3</v>
      </c>
      <c r="B6" s="4">
        <v>11</v>
      </c>
      <c r="C6" s="4">
        <v>18</v>
      </c>
      <c r="D6" s="4">
        <f t="shared" si="0"/>
        <v>-7</v>
      </c>
      <c r="E6" s="4">
        <f t="shared" si="1"/>
        <v>7</v>
      </c>
      <c r="F6" s="4" t="e">
        <f ca="1">IF(D6&lt;&gt;0,RANK_AVG(E6,$E$4:$E$33,1),"")</f>
        <v>#NAME?</v>
      </c>
      <c r="G6" s="4" t="str">
        <f t="shared" si="2"/>
        <v/>
      </c>
      <c r="H6" s="4" t="e">
        <f t="shared" ca="1" si="3"/>
        <v>#NAME?</v>
      </c>
      <c r="I6" s="4"/>
      <c r="J6" t="s">
        <v>13</v>
      </c>
      <c r="K6" s="6">
        <f>COUNT(E4:E33)</f>
        <v>28</v>
      </c>
      <c r="M6" t="e" cm="1">
        <f t="array" aca="1" ref="M6" ca="1">FTEXT(K6)</f>
        <v>#NAME?</v>
      </c>
      <c r="P6" t="str">
        <f>B3</f>
        <v>Wife</v>
      </c>
      <c r="Q6" t="str">
        <f>C3</f>
        <v>Husband</v>
      </c>
      <c r="R6" s="3"/>
      <c r="U6" t="str">
        <f>B3</f>
        <v>Wife</v>
      </c>
      <c r="V6" t="str">
        <f>C3</f>
        <v>Husband</v>
      </c>
      <c r="Z6" t="e">
        <f t="array" aca="1" ref="Z6:AA11" ca="1">SR_TEST(B4:B33,C4:C33,TRUE)</f>
        <v>#NAME?</v>
      </c>
      <c r="AA6" s="5" t="e">
        <f ca="1"/>
        <v>#NAME?</v>
      </c>
      <c r="AD6" t="e">
        <f t="array" aca="1" ref="AD6:AE11" ca="1">SR_TEST(B4:B33,C4:C33,TRUE,,,,,,0)</f>
        <v>#NAME?</v>
      </c>
      <c r="AE6" s="28" t="e">
        <f ca="1"/>
        <v>#NAME?</v>
      </c>
      <c r="AI6" t="str">
        <f>B3</f>
        <v>Wife</v>
      </c>
      <c r="AJ6" t="str">
        <f>C3</f>
        <v>Husband</v>
      </c>
    </row>
    <row r="7" spans="1:36" x14ac:dyDescent="0.35">
      <c r="A7" s="22">
        <f t="shared" si="4"/>
        <v>4</v>
      </c>
      <c r="B7" s="4">
        <v>19</v>
      </c>
      <c r="C7" s="4">
        <v>19</v>
      </c>
      <c r="D7" s="4">
        <f t="shared" si="0"/>
        <v>0</v>
      </c>
      <c r="E7" s="4" t="str">
        <f t="shared" si="1"/>
        <v/>
      </c>
      <c r="F7" s="4" t="str">
        <f>IF(D7&lt;&gt;0,RANK_AVG(E7,$E$4:$E$33,1),"")</f>
        <v/>
      </c>
      <c r="G7" s="4" t="str">
        <f t="shared" si="2"/>
        <v/>
      </c>
      <c r="H7" s="4" t="str">
        <f t="shared" si="3"/>
        <v/>
      </c>
      <c r="I7" s="4"/>
      <c r="J7" t="s">
        <v>15</v>
      </c>
      <c r="K7" s="6" t="e">
        <f ca="1">MIN(G34:H34)</f>
        <v>#NAME?</v>
      </c>
      <c r="M7" t="e" cm="1">
        <f t="array" aca="1" ref="M7" ca="1">FTEXT(K7)</f>
        <v>#NAME?</v>
      </c>
      <c r="O7" t="s">
        <v>17</v>
      </c>
      <c r="P7" s="7">
        <f>MEDIAN(B4:B33)</f>
        <v>11</v>
      </c>
      <c r="Q7" s="8">
        <f>MEDIAN(C4:C33)</f>
        <v>12.5</v>
      </c>
      <c r="R7" s="3"/>
      <c r="T7" t="s">
        <v>17</v>
      </c>
      <c r="U7" s="7">
        <f>MEDIAN(B4:B33)</f>
        <v>11</v>
      </c>
      <c r="V7" s="8">
        <f>MEDIAN(C4:C33)</f>
        <v>12.5</v>
      </c>
      <c r="Z7" t="e">
        <f ca="1"/>
        <v>#NAME?</v>
      </c>
      <c r="AA7" s="6" t="e">
        <f ca="1"/>
        <v>#NAME?</v>
      </c>
      <c r="AD7" t="e">
        <f ca="1"/>
        <v>#NAME?</v>
      </c>
      <c r="AE7" s="23" t="e">
        <f ca="1"/>
        <v>#NAME?</v>
      </c>
      <c r="AH7" t="s">
        <v>17</v>
      </c>
      <c r="AI7" s="81">
        <f>MEDIAN(B4:B33)</f>
        <v>11</v>
      </c>
      <c r="AJ7" s="82">
        <f>MEDIAN(C4:C33)</f>
        <v>12.5</v>
      </c>
    </row>
    <row r="8" spans="1:36" x14ac:dyDescent="0.35">
      <c r="A8" s="22">
        <f t="shared" si="4"/>
        <v>5</v>
      </c>
      <c r="B8" s="4">
        <v>13</v>
      </c>
      <c r="C8" s="4">
        <v>17</v>
      </c>
      <c r="D8" s="4">
        <f t="shared" si="0"/>
        <v>-4</v>
      </c>
      <c r="E8" s="4">
        <f t="shared" si="1"/>
        <v>4</v>
      </c>
      <c r="F8" s="4" t="e">
        <f ca="1">IF(D8&lt;&gt;0,RANK_AVG(E8,$E$4:$E$33,1),"")</f>
        <v>#NAME?</v>
      </c>
      <c r="G8" s="4" t="str">
        <f t="shared" si="2"/>
        <v/>
      </c>
      <c r="H8" s="4" t="e">
        <f t="shared" ca="1" si="3"/>
        <v>#NAME?</v>
      </c>
      <c r="I8" s="4"/>
      <c r="J8" t="s">
        <v>18</v>
      </c>
      <c r="K8" s="6" t="e" cm="1">
        <f t="array" aca="1" ref="K8" ca="1">SRINV(K4,K6,K5)</f>
        <v>#NAME?</v>
      </c>
      <c r="M8" t="s">
        <v>46</v>
      </c>
      <c r="R8" s="3"/>
      <c r="Z8" t="e">
        <f ca="1"/>
        <v>#NAME?</v>
      </c>
      <c r="AA8" s="6" t="e">
        <f ca="1"/>
        <v>#NAME?</v>
      </c>
      <c r="AD8" t="e">
        <f ca="1"/>
        <v>#NAME?</v>
      </c>
      <c r="AE8" s="23" t="e">
        <f ca="1"/>
        <v>#NAME?</v>
      </c>
    </row>
    <row r="9" spans="1:36" x14ac:dyDescent="0.35">
      <c r="A9" s="22">
        <f t="shared" si="4"/>
        <v>6</v>
      </c>
      <c r="B9" s="4">
        <v>4</v>
      </c>
      <c r="C9" s="4">
        <v>5</v>
      </c>
      <c r="D9" s="4">
        <f t="shared" si="0"/>
        <v>-1</v>
      </c>
      <c r="E9" s="4">
        <f t="shared" si="1"/>
        <v>1</v>
      </c>
      <c r="F9" s="4" t="e">
        <f ca="1">IF(D9&lt;&gt;0,RANK_AVG(E9,$E$4:$E$33,1),"")</f>
        <v>#NAME?</v>
      </c>
      <c r="G9" s="4" t="str">
        <f t="shared" si="2"/>
        <v/>
      </c>
      <c r="H9" s="4" t="e">
        <f t="shared" ca="1" si="3"/>
        <v>#NAME?</v>
      </c>
      <c r="I9" s="4"/>
      <c r="J9" t="s">
        <v>30</v>
      </c>
      <c r="K9" s="6">
        <f>K6*(K6+1)/4</f>
        <v>203</v>
      </c>
      <c r="M9" t="e" cm="1">
        <f t="array" aca="1" ref="M9" ca="1">FTEXT(K9)</f>
        <v>#NAME?</v>
      </c>
      <c r="O9" t="s">
        <v>22</v>
      </c>
      <c r="P9" s="11">
        <f>SUMPRODUCT(--ISNUMBER(B4:B33),--ISNUMBER(C4:C33))</f>
        <v>30</v>
      </c>
      <c r="R9" s="3"/>
      <c r="T9" t="s">
        <v>22</v>
      </c>
      <c r="U9" s="11">
        <f>SUMPRODUCT(--ISNUMBER(B4:B33),--ISNUMBER(C4:C33))</f>
        <v>30</v>
      </c>
      <c r="Z9" t="e">
        <f ca="1"/>
        <v>#NAME?</v>
      </c>
      <c r="AA9" s="6" t="e">
        <f ca="1"/>
        <v>#NAME?</v>
      </c>
      <c r="AD9" t="e">
        <f ca="1"/>
        <v>#NAME?</v>
      </c>
      <c r="AE9" s="23" t="e">
        <f ca="1"/>
        <v>#NAME?</v>
      </c>
      <c r="AH9" t="s">
        <v>22</v>
      </c>
      <c r="AI9" s="80">
        <f>SUMPRODUCT(--ISNUMBER(B4:B33),--ISNUMBER(C4:C33))</f>
        <v>30</v>
      </c>
    </row>
    <row r="10" spans="1:36" x14ac:dyDescent="0.35">
      <c r="A10" s="22">
        <f t="shared" si="4"/>
        <v>7</v>
      </c>
      <c r="B10" s="4">
        <v>16</v>
      </c>
      <c r="C10" s="4">
        <v>13</v>
      </c>
      <c r="D10" s="4">
        <f t="shared" si="0"/>
        <v>3</v>
      </c>
      <c r="E10" s="4">
        <f t="shared" si="1"/>
        <v>3</v>
      </c>
      <c r="F10" s="4" t="e">
        <f ca="1">IF(D10&lt;&gt;0,RANK_AVG(E10,$E$4:$E$33,1),"")</f>
        <v>#NAME?</v>
      </c>
      <c r="G10" s="4" t="e">
        <f t="shared" ca="1" si="2"/>
        <v>#NAME?</v>
      </c>
      <c r="H10" s="4" t="str">
        <f t="shared" si="3"/>
        <v/>
      </c>
      <c r="I10" s="4"/>
      <c r="J10" t="s">
        <v>47</v>
      </c>
      <c r="K10" s="6">
        <f>K9*(2*K6+1)/6</f>
        <v>1928.5</v>
      </c>
      <c r="M10" t="e" cm="1">
        <f t="array" aca="1" ref="M10" ca="1">FTEXT(K10)</f>
        <v>#NAME?</v>
      </c>
      <c r="O10" t="s">
        <v>23</v>
      </c>
      <c r="P10" s="12">
        <f>SUMPRODUCT(--ISNUMBER(B4:B33),--ISNUMBER(C4:C33),--(B4:B33&lt;&gt;C4:C33))</f>
        <v>28</v>
      </c>
      <c r="R10" s="3"/>
      <c r="T10" t="s">
        <v>23</v>
      </c>
      <c r="U10" s="12">
        <f>SUMPRODUCT(--ISNUMBER(B4:B33),--ISNUMBER(C4:C33),--(B4:B33&lt;&gt;C4:C33))</f>
        <v>28</v>
      </c>
      <c r="Z10" t="e">
        <f ca="1"/>
        <v>#NAME?</v>
      </c>
      <c r="AA10" s="23" t="e">
        <f ca="1"/>
        <v>#NAME?</v>
      </c>
      <c r="AD10" t="e">
        <f ca="1"/>
        <v>#NAME?</v>
      </c>
      <c r="AE10" s="23" t="e">
        <f ca="1"/>
        <v>#NAME?</v>
      </c>
      <c r="AH10" t="s">
        <v>23</v>
      </c>
      <c r="AI10" s="56">
        <f>SUMPRODUCT(--ISNUMBER(B4:B33),--ISNUMBER(C4:C33),--(B4:B33&lt;&gt;C4:C33))</f>
        <v>28</v>
      </c>
    </row>
    <row r="11" spans="1:36" x14ac:dyDescent="0.35">
      <c r="A11" s="22">
        <f t="shared" si="4"/>
        <v>8</v>
      </c>
      <c r="B11" s="4">
        <v>5</v>
      </c>
      <c r="C11" s="4">
        <v>0</v>
      </c>
      <c r="D11" s="4">
        <f t="shared" si="0"/>
        <v>5</v>
      </c>
      <c r="E11" s="4">
        <f t="shared" si="1"/>
        <v>5</v>
      </c>
      <c r="F11" s="4" t="e">
        <f ca="1">IF(D11&lt;&gt;0,RANK_AVG(E11,$E$4:$E$33,1),"")</f>
        <v>#NAME?</v>
      </c>
      <c r="G11" s="4" t="e">
        <f t="shared" ca="1" si="2"/>
        <v>#NAME?</v>
      </c>
      <c r="H11" s="4" t="str">
        <f t="shared" si="3"/>
        <v/>
      </c>
      <c r="I11" s="4"/>
      <c r="J11" t="s">
        <v>31</v>
      </c>
      <c r="K11" s="23">
        <f>SQRT(K10)</f>
        <v>43.914690025092973</v>
      </c>
      <c r="M11" t="e" cm="1">
        <f t="array" aca="1" ref="M11" ca="1">FTEXT(K11)</f>
        <v>#NAME?</v>
      </c>
      <c r="O11" t="s">
        <v>24</v>
      </c>
      <c r="P11" s="12" t="e">
        <f ca="1">IF(P13&lt;=P16,P13,P10*(P10+1)/2)</f>
        <v>#NAME?</v>
      </c>
      <c r="R11" s="3"/>
      <c r="T11" t="s">
        <v>24</v>
      </c>
      <c r="U11" s="12" t="e">
        <f ca="1">IF(U13&lt;=U16,U13,U10*(U10+1)/2)</f>
        <v>#NAME?</v>
      </c>
      <c r="Z11" t="e">
        <f ca="1"/>
        <v>#NAME?</v>
      </c>
      <c r="AA11" s="15" t="e">
        <f ca="1"/>
        <v>#NAME?</v>
      </c>
      <c r="AD11" t="e">
        <f ca="1"/>
        <v>#NAME?</v>
      </c>
      <c r="AE11" s="15" t="e">
        <f ca="1"/>
        <v>#NAME?</v>
      </c>
      <c r="AH11" t="s">
        <v>24</v>
      </c>
      <c r="AI11" s="56" t="e">
        <f ca="1">IF(AI13&lt;=AI16,AI13,AI10*(AI10+1)/2)</f>
        <v>#NAME?</v>
      </c>
    </row>
    <row r="12" spans="1:36" x14ac:dyDescent="0.35">
      <c r="A12" s="22">
        <f t="shared" si="4"/>
        <v>9</v>
      </c>
      <c r="B12" s="4">
        <v>9</v>
      </c>
      <c r="C12" s="4">
        <v>16</v>
      </c>
      <c r="D12" s="4">
        <f t="shared" si="0"/>
        <v>-7</v>
      </c>
      <c r="E12" s="4">
        <f t="shared" si="1"/>
        <v>7</v>
      </c>
      <c r="F12" s="4" t="e">
        <f ca="1">IF(D12&lt;&gt;0,RANK_AVG(E12,$E$4:$E$33,1),"")</f>
        <v>#NAME?</v>
      </c>
      <c r="G12" s="4" t="str">
        <f t="shared" si="2"/>
        <v/>
      </c>
      <c r="H12" s="4" t="e">
        <f t="shared" ca="1" si="3"/>
        <v>#NAME?</v>
      </c>
      <c r="I12" s="4"/>
      <c r="J12" t="s">
        <v>33</v>
      </c>
      <c r="K12" s="6" t="e">
        <f ca="1">ABS(K7-K9)/K11</f>
        <v>#NAME?</v>
      </c>
      <c r="M12" t="e" cm="1">
        <f t="array" aca="1" ref="M12" ca="1">FTEXT(K12)</f>
        <v>#NAME?</v>
      </c>
      <c r="O12" t="s">
        <v>26</v>
      </c>
      <c r="P12" s="12" t="e">
        <f ca="1">P10*(P10+1)/2-P11</f>
        <v>#NAME?</v>
      </c>
      <c r="R12" s="3"/>
      <c r="T12" t="s">
        <v>26</v>
      </c>
      <c r="U12" s="12" t="e">
        <f ca="1">U10*(U10+1)/2-U11</f>
        <v>#NAME?</v>
      </c>
      <c r="AH12" t="s">
        <v>26</v>
      </c>
      <c r="AI12" s="56" t="e">
        <f ca="1">AI10*(AI10+1)/2-AI11</f>
        <v>#NAME?</v>
      </c>
    </row>
    <row r="13" spans="1:36" x14ac:dyDescent="0.35">
      <c r="A13" s="22">
        <f t="shared" si="4"/>
        <v>10</v>
      </c>
      <c r="B13" s="4">
        <v>15</v>
      </c>
      <c r="C13" s="4">
        <v>21</v>
      </c>
      <c r="D13" s="4">
        <f t="shared" si="0"/>
        <v>-6</v>
      </c>
      <c r="E13" s="4">
        <f t="shared" si="1"/>
        <v>6</v>
      </c>
      <c r="F13" s="4" t="e">
        <f ca="1">IF(D13&lt;&gt;0,RANK_AVG(E13,$E$4:$E$33,1),"")</f>
        <v>#NAME?</v>
      </c>
      <c r="G13" s="4" t="str">
        <f t="shared" si="2"/>
        <v/>
      </c>
      <c r="H13" s="4" t="e">
        <f t="shared" ca="1" si="3"/>
        <v>#NAME?</v>
      </c>
      <c r="I13" s="4"/>
      <c r="J13" t="s">
        <v>18</v>
      </c>
      <c r="K13" s="6">
        <f>K9+K11*NORMSINV(K4/2)-0.05</f>
        <v>116.87878915857742</v>
      </c>
      <c r="M13" s="24" t="s">
        <v>48</v>
      </c>
      <c r="O13" t="s">
        <v>15</v>
      </c>
      <c r="P13" s="13" t="e" cm="1">
        <f t="array" aca="1" ref="P13" ca="1">SRANK(B4:B33,C4:C33)</f>
        <v>#NAME?</v>
      </c>
      <c r="T13" t="s">
        <v>15</v>
      </c>
      <c r="U13" s="13" t="e" cm="1">
        <f t="array" aca="1" ref="U13" ca="1">SRANK(B4:B33,C4:C33)</f>
        <v>#NAME?</v>
      </c>
      <c r="AH13" t="s">
        <v>15</v>
      </c>
      <c r="AI13" s="13" t="e">
        <f ca="1">SRANK(B4:B33,C4:C33)</f>
        <v>#NAME?</v>
      </c>
    </row>
    <row r="14" spans="1:36" x14ac:dyDescent="0.35">
      <c r="A14" s="22">
        <f t="shared" si="4"/>
        <v>11</v>
      </c>
      <c r="B14" s="4">
        <v>12</v>
      </c>
      <c r="C14" s="4">
        <v>12</v>
      </c>
      <c r="D14" s="4">
        <f t="shared" si="0"/>
        <v>0</v>
      </c>
      <c r="E14" s="4" t="str">
        <f t="shared" si="1"/>
        <v/>
      </c>
      <c r="F14" s="4" t="str">
        <f>IF(D14&lt;&gt;0,RANK_AVG(E14,$E$4:$E$33,1),"")</f>
        <v/>
      </c>
      <c r="G14" s="4" t="str">
        <f t="shared" si="2"/>
        <v/>
      </c>
      <c r="H14" s="4" t="str">
        <f t="shared" si="3"/>
        <v/>
      </c>
      <c r="I14" s="4"/>
      <c r="J14" t="s">
        <v>29</v>
      </c>
      <c r="K14" s="6" t="e">
        <f ca="1">K5*(1-NORMSDIST(K12))</f>
        <v>#NAME?</v>
      </c>
      <c r="M14" s="24" t="s">
        <v>49</v>
      </c>
      <c r="Z14" t="s">
        <v>50</v>
      </c>
    </row>
    <row r="15" spans="1:36" x14ac:dyDescent="0.35">
      <c r="A15" s="22">
        <f t="shared" si="4"/>
        <v>12</v>
      </c>
      <c r="B15" s="4">
        <v>11</v>
      </c>
      <c r="C15" s="4">
        <v>9</v>
      </c>
      <c r="D15" s="4">
        <f t="shared" si="0"/>
        <v>2</v>
      </c>
      <c r="E15" s="4">
        <f t="shared" si="1"/>
        <v>2</v>
      </c>
      <c r="F15" s="4" t="e">
        <f ca="1">IF(D15&lt;&gt;0,RANK_AVG(E15,$E$4:$E$33,1),"")</f>
        <v>#NAME?</v>
      </c>
      <c r="G15" s="4" t="e">
        <f t="shared" ca="1" si="2"/>
        <v>#NAME?</v>
      </c>
      <c r="H15" s="4" t="str">
        <f t="shared" si="3"/>
        <v/>
      </c>
      <c r="I15" s="4"/>
      <c r="J15" t="s">
        <v>20</v>
      </c>
      <c r="K15" s="9" t="e">
        <f ca="1">IF(K14&lt;K4,"yes","no")</f>
        <v>#NAME?</v>
      </c>
      <c r="M15" t="e" cm="1">
        <f t="array" aca="1" ref="M15" ca="1">FTEXT(K15)</f>
        <v>#NAME?</v>
      </c>
      <c r="P15" s="4" t="s">
        <v>27</v>
      </c>
      <c r="Q15" s="4" t="s">
        <v>28</v>
      </c>
      <c r="U15" s="4" t="s">
        <v>27</v>
      </c>
      <c r="V15" s="4" t="s">
        <v>28</v>
      </c>
      <c r="AI15" s="4" t="s">
        <v>27</v>
      </c>
      <c r="AJ15" s="4" t="s">
        <v>28</v>
      </c>
    </row>
    <row r="16" spans="1:36" x14ac:dyDescent="0.35">
      <c r="A16" s="22">
        <f t="shared" si="4"/>
        <v>13</v>
      </c>
      <c r="B16" s="4">
        <v>14</v>
      </c>
      <c r="C16" s="4">
        <v>10</v>
      </c>
      <c r="D16" s="4">
        <f t="shared" si="0"/>
        <v>4</v>
      </c>
      <c r="E16" s="4">
        <f t="shared" si="1"/>
        <v>4</v>
      </c>
      <c r="F16" s="4" t="e">
        <f ca="1">IF(D16&lt;&gt;0,RANK_AVG(E16,$E$4:$E$33,1),"")</f>
        <v>#NAME?</v>
      </c>
      <c r="G16" s="4" t="e">
        <f t="shared" ca="1" si="2"/>
        <v>#NAME?</v>
      </c>
      <c r="H16" s="4" t="str">
        <f t="shared" si="3"/>
        <v/>
      </c>
      <c r="I16" s="4"/>
      <c r="O16" t="s">
        <v>30</v>
      </c>
      <c r="P16" s="11">
        <f>P10*(P10+1)/4</f>
        <v>203</v>
      </c>
      <c r="T16" t="s">
        <v>30</v>
      </c>
      <c r="U16" s="11">
        <f>U10*(U10+1)/4</f>
        <v>203</v>
      </c>
      <c r="Z16" t="e">
        <f t="array" aca="1" ref="Z16:AA21" ca="1">SR_TEST(B4:B33,C4:C33,TRUE,,FALSE,FALSE)</f>
        <v>#NAME?</v>
      </c>
      <c r="AA16" s="5" t="e">
        <f ca="1"/>
        <v>#NAME?</v>
      </c>
      <c r="AH16" t="s">
        <v>30</v>
      </c>
      <c r="AI16" s="80">
        <f>AI10*(AI10+1)/4</f>
        <v>203</v>
      </c>
    </row>
    <row r="17" spans="1:36" x14ac:dyDescent="0.35">
      <c r="A17" s="22">
        <f t="shared" si="4"/>
        <v>14</v>
      </c>
      <c r="B17" s="4">
        <v>4</v>
      </c>
      <c r="C17" s="4">
        <v>17</v>
      </c>
      <c r="D17" s="4">
        <f t="shared" si="0"/>
        <v>-13</v>
      </c>
      <c r="E17" s="4">
        <f t="shared" si="1"/>
        <v>13</v>
      </c>
      <c r="F17" s="4" t="e">
        <f ca="1">IF(D17&lt;&gt;0,RANK_AVG(E17,$E$4:$E$33,1),"")</f>
        <v>#NAME?</v>
      </c>
      <c r="G17" s="4" t="str">
        <f t="shared" si="2"/>
        <v/>
      </c>
      <c r="H17" s="4" t="e">
        <f t="shared" ca="1" si="3"/>
        <v>#NAME?</v>
      </c>
      <c r="I17" s="4"/>
      <c r="J17" t="s">
        <v>51</v>
      </c>
      <c r="O17" t="s">
        <v>31</v>
      </c>
      <c r="P17" s="12">
        <f>SQRT(P16*(2*P10+1)/6)</f>
        <v>43.914690025092973</v>
      </c>
      <c r="T17" t="s">
        <v>31</v>
      </c>
      <c r="U17" s="12" t="e" cm="1">
        <f t="array" aca="1" ref="U17" ca="1">SQRT(U16*(2*U10+1)/6-TiesCorrection(B4:B33,C4:C33,1)/48)</f>
        <v>#NAME?</v>
      </c>
      <c r="V17" t="s">
        <v>32</v>
      </c>
      <c r="Z17" t="e">
        <f ca="1"/>
        <v>#NAME?</v>
      </c>
      <c r="AA17" s="23" t="e">
        <f ca="1"/>
        <v>#NAME?</v>
      </c>
      <c r="AH17" t="s">
        <v>31</v>
      </c>
      <c r="AI17" s="56" t="e">
        <f ca="1">SQRT(AI16*(2*AI10+1)/6-TiesCorrection(B4:B33,C4:C33,1)/48)</f>
        <v>#NAME?</v>
      </c>
      <c r="AJ17" t="s">
        <v>32</v>
      </c>
    </row>
    <row r="18" spans="1:36" x14ac:dyDescent="0.35">
      <c r="A18" s="22">
        <f t="shared" si="4"/>
        <v>15</v>
      </c>
      <c r="B18" s="4">
        <v>11</v>
      </c>
      <c r="C18" s="4">
        <v>12</v>
      </c>
      <c r="D18" s="4">
        <f t="shared" si="0"/>
        <v>-1</v>
      </c>
      <c r="E18" s="4">
        <f t="shared" si="1"/>
        <v>1</v>
      </c>
      <c r="F18" s="4" t="e">
        <f ca="1">IF(D18&lt;&gt;0,RANK_AVG(E18,$E$4:$E$33,1),"")</f>
        <v>#NAME?</v>
      </c>
      <c r="G18" s="4" t="str">
        <f t="shared" si="2"/>
        <v/>
      </c>
      <c r="H18" s="4" t="e">
        <f t="shared" ca="1" si="3"/>
        <v>#NAME?</v>
      </c>
      <c r="I18" s="4"/>
      <c r="O18" t="s">
        <v>33</v>
      </c>
      <c r="P18" s="12" t="e">
        <f ca="1">ABS(STANDARDIZE(P13,P16,P17))</f>
        <v>#NAME?</v>
      </c>
      <c r="T18" t="s">
        <v>33</v>
      </c>
      <c r="U18" s="12" t="e">
        <f ca="1">ABS(ABS(U13-U16)-1/2)/U17</f>
        <v>#NAME?</v>
      </c>
      <c r="V18" t="s">
        <v>34</v>
      </c>
      <c r="Z18" t="e">
        <f ca="1"/>
        <v>#NAME?</v>
      </c>
      <c r="AA18" s="23" t="e">
        <f ca="1"/>
        <v>#NAME?</v>
      </c>
      <c r="AH18" t="s">
        <v>33</v>
      </c>
      <c r="AI18" s="56" t="e">
        <f ca="1">ABS(ABS(AI13-AI16)-1/2)/AI17</f>
        <v>#NAME?</v>
      </c>
      <c r="AJ18" t="s">
        <v>34</v>
      </c>
    </row>
    <row r="19" spans="1:36" x14ac:dyDescent="0.35">
      <c r="A19" s="22">
        <f t="shared" si="4"/>
        <v>16</v>
      </c>
      <c r="B19" s="4">
        <v>17</v>
      </c>
      <c r="C19" s="4">
        <v>24</v>
      </c>
      <c r="D19" s="4">
        <f t="shared" si="0"/>
        <v>-7</v>
      </c>
      <c r="E19" s="4">
        <f t="shared" si="1"/>
        <v>7</v>
      </c>
      <c r="F19" s="4" t="e">
        <f ca="1">IF(D19&lt;&gt;0,RANK_AVG(E19,$E$4:$E$33,1),"")</f>
        <v>#NAME?</v>
      </c>
      <c r="G19" s="4" t="str">
        <f t="shared" si="2"/>
        <v/>
      </c>
      <c r="H19" s="4" t="e">
        <f t="shared" ca="1" si="3"/>
        <v>#NAME?</v>
      </c>
      <c r="I19" s="4"/>
      <c r="J19" t="s">
        <v>15</v>
      </c>
      <c r="K19" s="5" t="e" cm="1">
        <f t="array" aca="1" ref="K19" ca="1">SRANK(B4:C33)</f>
        <v>#NAME?</v>
      </c>
      <c r="M19" t="e" cm="1">
        <f t="array" aca="1" ref="M19" ca="1">FTEXT(K19)</f>
        <v>#NAME?</v>
      </c>
      <c r="O19" t="s">
        <v>35</v>
      </c>
      <c r="P19" s="12" t="e">
        <f ca="1">P18/SQRT(P10)</f>
        <v>#NAME?</v>
      </c>
      <c r="T19" t="s">
        <v>35</v>
      </c>
      <c r="U19" s="12" t="e">
        <f ca="1">U18/SQRT(U10)</f>
        <v>#NAME?</v>
      </c>
      <c r="Z19" t="e">
        <f ca="1"/>
        <v>#NAME?</v>
      </c>
      <c r="AA19" s="23" t="e">
        <f ca="1"/>
        <v>#NAME?</v>
      </c>
      <c r="AH19" t="s">
        <v>35</v>
      </c>
      <c r="AI19" s="56" t="e">
        <f ca="1">1-AI13/AI16</f>
        <v>#NAME?</v>
      </c>
      <c r="AJ19" t="s">
        <v>114</v>
      </c>
    </row>
    <row r="20" spans="1:36" x14ac:dyDescent="0.35">
      <c r="A20" s="22">
        <f t="shared" si="4"/>
        <v>17</v>
      </c>
      <c r="B20" s="4">
        <v>14</v>
      </c>
      <c r="C20" s="4">
        <v>12</v>
      </c>
      <c r="D20" s="4">
        <f t="shared" si="0"/>
        <v>2</v>
      </c>
      <c r="E20" s="4">
        <f t="shared" si="1"/>
        <v>2</v>
      </c>
      <c r="F20" s="4" t="e">
        <f ca="1">IF(D20&lt;&gt;0,RANK_AVG(E20,$E$4:$E$33,1),"")</f>
        <v>#NAME?</v>
      </c>
      <c r="G20" s="4" t="e">
        <f t="shared" ca="1" si="2"/>
        <v>#NAME?</v>
      </c>
      <c r="H20" s="4" t="str">
        <f t="shared" si="3"/>
        <v/>
      </c>
      <c r="J20" t="s">
        <v>52</v>
      </c>
      <c r="K20" s="23" t="e" cm="1">
        <f t="array" aca="1" ref="K20" ca="1">SRTEST(B4:B33,C4:C33,1,FALSE,FALSE)</f>
        <v>#NAME?</v>
      </c>
      <c r="M20" t="e" cm="1">
        <f t="array" aca="1" ref="M20" ca="1">FTEXT(K20)</f>
        <v>#NAME?</v>
      </c>
      <c r="O20" t="s">
        <v>36</v>
      </c>
      <c r="P20" s="11" t="e">
        <f ca="1">1-NORMSDIST(P18)</f>
        <v>#NAME?</v>
      </c>
      <c r="Q20" s="19" t="e">
        <f ca="1">2*P20</f>
        <v>#NAME?</v>
      </c>
      <c r="T20" t="s">
        <v>36</v>
      </c>
      <c r="U20" s="11" t="e">
        <f ca="1">1-NORMSDIST(U18)</f>
        <v>#NAME?</v>
      </c>
      <c r="V20" s="19" t="e">
        <f ca="1">2*U20</f>
        <v>#NAME?</v>
      </c>
      <c r="Z20" t="e">
        <f ca="1"/>
        <v>#NAME?</v>
      </c>
      <c r="AA20" s="23" t="e">
        <f ca="1"/>
        <v>#NAME?</v>
      </c>
      <c r="AH20" t="s">
        <v>36</v>
      </c>
      <c r="AI20" s="80" t="e">
        <f ca="1">1-_xlfn.NORM.S.DIST(AI18,TRUE)</f>
        <v>#NAME?</v>
      </c>
      <c r="AJ20" s="79" t="e">
        <f ca="1">2*AI20</f>
        <v>#NAME?</v>
      </c>
    </row>
    <row r="21" spans="1:36" x14ac:dyDescent="0.35">
      <c r="A21" s="22">
        <f t="shared" si="4"/>
        <v>18</v>
      </c>
      <c r="B21" s="4">
        <v>5</v>
      </c>
      <c r="C21" s="4">
        <v>12</v>
      </c>
      <c r="D21" s="4">
        <f t="shared" si="0"/>
        <v>-7</v>
      </c>
      <c r="E21" s="4">
        <f t="shared" si="1"/>
        <v>7</v>
      </c>
      <c r="F21" s="4" t="e">
        <f ca="1">IF(D21&lt;&gt;0,RANK_AVG(E21,$E$4:$E$33,1),"")</f>
        <v>#NAME?</v>
      </c>
      <c r="G21" s="4" t="str">
        <f t="shared" si="2"/>
        <v/>
      </c>
      <c r="H21" s="4" t="e">
        <f t="shared" ca="1" si="3"/>
        <v>#NAME?</v>
      </c>
      <c r="J21" t="s">
        <v>53</v>
      </c>
      <c r="K21" s="15" t="e" cm="1">
        <f t="array" aca="1" ref="K21" ca="1">SRTEST(B4:C33,,2,FALSE,FALSE)</f>
        <v>#NAME?</v>
      </c>
      <c r="M21" t="e" cm="1">
        <f t="array" aca="1" ref="M21" ca="1">FTEXT(K21)</f>
        <v>#NAME?</v>
      </c>
      <c r="O21" t="s">
        <v>37</v>
      </c>
      <c r="P21" s="12" t="e" cm="1">
        <f t="array" aca="1" ref="P21" ca="1">SRDIST(P13,P10,1)</f>
        <v>#NAME?</v>
      </c>
      <c r="Q21" s="20" t="e">
        <f ca="1">2*P21</f>
        <v>#NAME?</v>
      </c>
      <c r="T21" t="s">
        <v>37</v>
      </c>
      <c r="U21" s="12" t="e" cm="1">
        <f t="array" aca="1" ref="U21" ca="1">SRDIST(U13,U10,1)</f>
        <v>#NAME?</v>
      </c>
      <c r="V21" s="20" t="e">
        <f ca="1">2*U21</f>
        <v>#NAME?</v>
      </c>
      <c r="Z21" t="e">
        <f ca="1"/>
        <v>#NAME?</v>
      </c>
      <c r="AA21" s="15" t="e">
        <f ca="1"/>
        <v>#NAME?</v>
      </c>
      <c r="AH21" t="s">
        <v>37</v>
      </c>
      <c r="AI21" s="56" t="e">
        <f ca="1">SRDIST(AI13,AI10,1)</f>
        <v>#NAME?</v>
      </c>
      <c r="AJ21" s="20" t="e">
        <f ca="1">2*AI21</f>
        <v>#NAME?</v>
      </c>
    </row>
    <row r="22" spans="1:36" x14ac:dyDescent="0.35">
      <c r="A22" s="22">
        <f t="shared" si="4"/>
        <v>19</v>
      </c>
      <c r="B22" s="4">
        <v>9</v>
      </c>
      <c r="C22" s="4">
        <v>8</v>
      </c>
      <c r="D22" s="4">
        <f t="shared" si="0"/>
        <v>1</v>
      </c>
      <c r="E22" s="4">
        <f t="shared" si="1"/>
        <v>1</v>
      </c>
      <c r="F22" s="4" t="e">
        <f ca="1">IF(D22&lt;&gt;0,RANK_AVG(E22,$E$4:$E$33,1),"")</f>
        <v>#NAME?</v>
      </c>
      <c r="G22" s="4" t="e">
        <f t="shared" ca="1" si="2"/>
        <v>#NAME?</v>
      </c>
      <c r="H22" s="4" t="str">
        <f t="shared" si="3"/>
        <v/>
      </c>
      <c r="O22" t="s">
        <v>38</v>
      </c>
      <c r="P22" s="13" t="e">
        <f t="array" aca="1" ref="P22:Q22" ca="1">TRANSPOSE(SUBMATRIX(SR_SIMUL(B4:B33,C4:C33,TRUE,10000),3,2,2,1))</f>
        <v>#NAME?</v>
      </c>
      <c r="Q22" s="21" t="e">
        <f ca="1"/>
        <v>#NAME?</v>
      </c>
      <c r="T22" t="s">
        <v>38</v>
      </c>
      <c r="U22" s="13" t="e">
        <f t="array" aca="1" ref="U22:V22" ca="1">TRANSPOSE(SUBMATRIX(SR_SIMUL(B4:B33,C4:C33,TRUE,10000),3,2,2,1))</f>
        <v>#NAME?</v>
      </c>
      <c r="V22" s="21" t="e">
        <f ca="1"/>
        <v>#NAME?</v>
      </c>
      <c r="AH22" t="s">
        <v>38</v>
      </c>
      <c r="AI22" s="13" t="s">
        <v>115</v>
      </c>
      <c r="AJ22" s="21" t="s">
        <v>115</v>
      </c>
    </row>
    <row r="23" spans="1:36" x14ac:dyDescent="0.35">
      <c r="A23" s="22">
        <f t="shared" si="4"/>
        <v>20</v>
      </c>
      <c r="B23" s="4">
        <v>8</v>
      </c>
      <c r="C23" s="4">
        <v>16</v>
      </c>
      <c r="D23" s="4">
        <f t="shared" si="0"/>
        <v>-8</v>
      </c>
      <c r="E23" s="4">
        <f t="shared" si="1"/>
        <v>8</v>
      </c>
      <c r="F23" s="4" t="e">
        <f ca="1">IF(D23&lt;&gt;0,RANK_AVG(E23,$E$4:$E$33,1),"")</f>
        <v>#NAME?</v>
      </c>
      <c r="G23" s="4" t="str">
        <f t="shared" si="2"/>
        <v/>
      </c>
      <c r="H23" s="4" t="e">
        <f t="shared" ca="1" si="3"/>
        <v>#NAME?</v>
      </c>
      <c r="J23" t="s">
        <v>54</v>
      </c>
      <c r="Z23" t="s">
        <v>55</v>
      </c>
    </row>
    <row r="24" spans="1:36" x14ac:dyDescent="0.35">
      <c r="A24" s="22">
        <f t="shared" si="4"/>
        <v>21</v>
      </c>
      <c r="B24" s="4">
        <v>9</v>
      </c>
      <c r="C24" s="4">
        <v>12</v>
      </c>
      <c r="D24" s="4">
        <f t="shared" si="0"/>
        <v>-3</v>
      </c>
      <c r="E24" s="4">
        <f t="shared" si="1"/>
        <v>3</v>
      </c>
      <c r="F24" s="4" t="e">
        <f ca="1">IF(D24&lt;&gt;0,RANK_AVG(E24,$E$4:$E$33,1),"")</f>
        <v>#NAME?</v>
      </c>
      <c r="G24" s="4" t="str">
        <f t="shared" si="2"/>
        <v/>
      </c>
      <c r="H24" s="4" t="e">
        <f t="shared" ca="1" si="3"/>
        <v>#NAME?</v>
      </c>
    </row>
    <row r="25" spans="1:36" x14ac:dyDescent="0.35">
      <c r="A25" s="22">
        <f t="shared" si="4"/>
        <v>22</v>
      </c>
      <c r="B25" s="4">
        <v>11</v>
      </c>
      <c r="C25" s="4">
        <v>7</v>
      </c>
      <c r="D25" s="4">
        <f t="shared" si="0"/>
        <v>4</v>
      </c>
      <c r="E25" s="4">
        <f t="shared" si="1"/>
        <v>4</v>
      </c>
      <c r="F25" s="4" t="e">
        <f ca="1">IF(D25&lt;&gt;0,RANK_AVG(E25,$E$4:$E$33,1),"")</f>
        <v>#NAME?</v>
      </c>
      <c r="G25" s="4" t="e">
        <f t="shared" ca="1" si="2"/>
        <v>#NAME?</v>
      </c>
      <c r="H25" s="4" t="str">
        <f t="shared" si="3"/>
        <v/>
      </c>
      <c r="J25" t="s">
        <v>15</v>
      </c>
      <c r="K25" s="5" t="e" cm="1">
        <f t="array" aca="1" ref="K25" ca="1">SRANK(B4:C33)</f>
        <v>#NAME?</v>
      </c>
      <c r="M25" t="e" cm="1">
        <f t="array" aca="1" ref="M25" ca="1">FTEXT(K25)</f>
        <v>#NAME?</v>
      </c>
      <c r="Z25" t="e">
        <f t="array" aca="1" ref="Z25:AA28" ca="1">SR_SIMUL(B4:C33,,TRUE)</f>
        <v>#NAME?</v>
      </c>
      <c r="AA25" s="5" t="e">
        <f ca="1"/>
        <v>#NAME?</v>
      </c>
    </row>
    <row r="26" spans="1:36" x14ac:dyDescent="0.35">
      <c r="A26" s="22">
        <f t="shared" si="4"/>
        <v>23</v>
      </c>
      <c r="B26" s="4">
        <v>11</v>
      </c>
      <c r="C26" s="4">
        <v>17</v>
      </c>
      <c r="D26" s="4">
        <f t="shared" si="0"/>
        <v>-6</v>
      </c>
      <c r="E26" s="4">
        <f t="shared" si="1"/>
        <v>6</v>
      </c>
      <c r="F26" s="4" t="e">
        <f ca="1">IF(D26&lt;&gt;0,RANK_AVG(E26,$E$4:$E$33,1),"")</f>
        <v>#NAME?</v>
      </c>
      <c r="G26" s="4" t="str">
        <f t="shared" si="2"/>
        <v/>
      </c>
      <c r="H26" s="4" t="e">
        <f t="shared" ca="1" si="3"/>
        <v>#NAME?</v>
      </c>
      <c r="J26" t="s">
        <v>52</v>
      </c>
      <c r="K26" s="6" t="e" cm="1">
        <f t="array" aca="1" ref="K26" ca="1">SRTEST(B4:B33,C4:C33,1)</f>
        <v>#NAME?</v>
      </c>
      <c r="M26" t="e" cm="1">
        <f t="array" aca="1" ref="M26" ca="1">FTEXT(K26)</f>
        <v>#NAME?</v>
      </c>
      <c r="Z26" t="e">
        <f ca="1"/>
        <v>#NAME?</v>
      </c>
      <c r="AA26" s="6" t="e">
        <f ca="1"/>
        <v>#NAME?</v>
      </c>
    </row>
    <row r="27" spans="1:36" x14ac:dyDescent="0.35">
      <c r="A27" s="22">
        <f t="shared" si="4"/>
        <v>24</v>
      </c>
      <c r="B27" s="4">
        <v>12</v>
      </c>
      <c r="C27" s="4">
        <v>13</v>
      </c>
      <c r="D27" s="4">
        <f t="shared" si="0"/>
        <v>-1</v>
      </c>
      <c r="E27" s="4">
        <f t="shared" si="1"/>
        <v>1</v>
      </c>
      <c r="F27" s="4" t="e">
        <f ca="1">IF(D27&lt;&gt;0,RANK_AVG(E27,$E$4:$E$33,1),"")</f>
        <v>#NAME?</v>
      </c>
      <c r="G27" s="4" t="str">
        <f t="shared" si="2"/>
        <v/>
      </c>
      <c r="H27" s="4" t="e">
        <f t="shared" ca="1" si="3"/>
        <v>#NAME?</v>
      </c>
      <c r="J27" t="s">
        <v>53</v>
      </c>
      <c r="K27" s="15" t="e" cm="1">
        <f t="array" aca="1" ref="K27" ca="1">SRTEST(B4:C33)</f>
        <v>#NAME?</v>
      </c>
      <c r="M27" t="e" cm="1">
        <f t="array" aca="1" ref="M27" ca="1">FTEXT(K27)</f>
        <v>#NAME?</v>
      </c>
      <c r="Z27" t="e">
        <f ca="1"/>
        <v>#NAME?</v>
      </c>
      <c r="AA27" s="6" t="e">
        <f ca="1"/>
        <v>#NAME?</v>
      </c>
    </row>
    <row r="28" spans="1:36" x14ac:dyDescent="0.35">
      <c r="A28" s="22">
        <f t="shared" si="4"/>
        <v>25</v>
      </c>
      <c r="B28" s="4">
        <v>17</v>
      </c>
      <c r="C28" s="4">
        <v>20</v>
      </c>
      <c r="D28" s="4">
        <f t="shared" si="0"/>
        <v>-3</v>
      </c>
      <c r="E28" s="4">
        <f t="shared" si="1"/>
        <v>3</v>
      </c>
      <c r="F28" s="4" t="e">
        <f ca="1">IF(D28&lt;&gt;0,RANK_AVG(E28,$E$4:$E$33,1),"")</f>
        <v>#NAME?</v>
      </c>
      <c r="G28" s="4" t="str">
        <f t="shared" si="2"/>
        <v/>
      </c>
      <c r="H28" s="4" t="e">
        <f t="shared" ca="1" si="3"/>
        <v>#NAME?</v>
      </c>
      <c r="Z28" t="e">
        <f ca="1"/>
        <v>#NAME?</v>
      </c>
      <c r="AA28" s="15" t="e">
        <f ca="1"/>
        <v>#NAME?</v>
      </c>
    </row>
    <row r="29" spans="1:36" x14ac:dyDescent="0.35">
      <c r="A29" s="22">
        <f t="shared" si="4"/>
        <v>26</v>
      </c>
      <c r="B29" s="4">
        <v>12</v>
      </c>
      <c r="C29" s="4">
        <v>9</v>
      </c>
      <c r="D29" s="4">
        <f t="shared" si="0"/>
        <v>3</v>
      </c>
      <c r="E29" s="4">
        <f t="shared" si="1"/>
        <v>3</v>
      </c>
      <c r="F29" s="4" t="e">
        <f ca="1">IF(D29&lt;&gt;0,RANK_AVG(E29,$E$4:$E$33,1),"")</f>
        <v>#NAME?</v>
      </c>
      <c r="G29" s="4" t="e">
        <f t="shared" ca="1" si="2"/>
        <v>#NAME?</v>
      </c>
      <c r="H29" s="4" t="str">
        <f t="shared" si="3"/>
        <v/>
      </c>
      <c r="J29" t="s">
        <v>56</v>
      </c>
    </row>
    <row r="30" spans="1:36" x14ac:dyDescent="0.35">
      <c r="A30" s="22">
        <f t="shared" si="4"/>
        <v>27</v>
      </c>
      <c r="B30" s="4">
        <v>5</v>
      </c>
      <c r="C30" s="4">
        <v>13</v>
      </c>
      <c r="D30" s="4">
        <f t="shared" si="0"/>
        <v>-8</v>
      </c>
      <c r="E30" s="4">
        <f t="shared" si="1"/>
        <v>8</v>
      </c>
      <c r="F30" s="4" t="e">
        <f ca="1">IF(D30&lt;&gt;0,RANK_AVG(E30,$E$4:$E$33,1),"")</f>
        <v>#NAME?</v>
      </c>
      <c r="G30" s="4" t="str">
        <f t="shared" si="2"/>
        <v/>
      </c>
      <c r="H30" s="4" t="e">
        <f t="shared" ca="1" si="3"/>
        <v>#NAME?</v>
      </c>
    </row>
    <row r="31" spans="1:36" x14ac:dyDescent="0.35">
      <c r="A31" s="22">
        <f t="shared" si="4"/>
        <v>28</v>
      </c>
      <c r="B31" s="4">
        <v>5</v>
      </c>
      <c r="C31" s="4">
        <v>11</v>
      </c>
      <c r="D31" s="4">
        <f t="shared" si="0"/>
        <v>-6</v>
      </c>
      <c r="E31" s="4">
        <f t="shared" si="1"/>
        <v>6</v>
      </c>
      <c r="F31" s="4" t="e">
        <f ca="1">IF(D31&lt;&gt;0,RANK_AVG(E31,$E$4:$E$33,1),"")</f>
        <v>#NAME?</v>
      </c>
      <c r="G31" s="4" t="str">
        <f t="shared" si="2"/>
        <v/>
      </c>
      <c r="H31" s="4" t="e">
        <f t="shared" ca="1" si="3"/>
        <v>#NAME?</v>
      </c>
      <c r="J31" t="s">
        <v>57</v>
      </c>
      <c r="K31" s="25" t="e">
        <f ca="1">K12/SQRT(2*A33)</f>
        <v>#NAME?</v>
      </c>
      <c r="M31" t="e" cm="1">
        <f t="array" aca="1" ref="M31" ca="1">FTEXT(K31)</f>
        <v>#NAME?</v>
      </c>
    </row>
    <row r="32" spans="1:36" x14ac:dyDescent="0.35">
      <c r="A32" s="22">
        <f t="shared" si="4"/>
        <v>29</v>
      </c>
      <c r="B32" s="4">
        <v>15</v>
      </c>
      <c r="C32" s="4">
        <v>11</v>
      </c>
      <c r="D32" s="4">
        <f t="shared" si="0"/>
        <v>4</v>
      </c>
      <c r="E32" s="4">
        <f t="shared" si="1"/>
        <v>4</v>
      </c>
      <c r="F32" s="4" t="e">
        <f ca="1">IF(D32&lt;&gt;0,RANK_AVG(E32,$E$4:$E$33,1),"")</f>
        <v>#NAME?</v>
      </c>
      <c r="G32" s="4" t="e">
        <f t="shared" ca="1" si="2"/>
        <v>#NAME?</v>
      </c>
      <c r="H32" s="4" t="str">
        <f t="shared" si="3"/>
        <v/>
      </c>
      <c r="J32" t="s">
        <v>109</v>
      </c>
      <c r="K32" s="25" t="e">
        <f ca="1">(H34-G34)/COMBIN(K6,2)</f>
        <v>#NAME?</v>
      </c>
      <c r="M32" t="e" cm="1">
        <f t="array" aca="1" ref="M32" ca="1">FTEXT(K32)</f>
        <v>#NAME?</v>
      </c>
    </row>
    <row r="33" spans="1:8" x14ac:dyDescent="0.35">
      <c r="A33" s="26">
        <f t="shared" si="4"/>
        <v>30</v>
      </c>
      <c r="B33" s="26">
        <v>0</v>
      </c>
      <c r="C33" s="26">
        <v>12</v>
      </c>
      <c r="D33" s="16">
        <f t="shared" si="0"/>
        <v>-12</v>
      </c>
      <c r="E33" s="16">
        <f t="shared" si="1"/>
        <v>12</v>
      </c>
      <c r="F33" s="16" t="e">
        <f ca="1">IF(D33&lt;&gt;0,RANK_AVG(E33,$E$4:$E$33,1),"")</f>
        <v>#NAME?</v>
      </c>
      <c r="G33" s="16" t="str">
        <f t="shared" si="2"/>
        <v/>
      </c>
      <c r="H33" s="16" t="e">
        <f t="shared" ca="1" si="3"/>
        <v>#NAME?</v>
      </c>
    </row>
    <row r="34" spans="1:8" x14ac:dyDescent="0.35">
      <c r="G34" s="4" t="e">
        <f ca="1">SUM(G4:G33)</f>
        <v>#NAME?</v>
      </c>
      <c r="H34" s="4" t="e">
        <f ca="1">SUM(H4:H33)</f>
        <v>#NAME?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AFC63-B9D2-42A0-B74D-1FD3B1EDC787}">
  <sheetPr codeName="Sheet99"/>
  <dimension ref="A1:S34"/>
  <sheetViews>
    <sheetView workbookViewId="0"/>
  </sheetViews>
  <sheetFormatPr defaultRowHeight="14.5" x14ac:dyDescent="0.35"/>
  <cols>
    <col min="2" max="2" width="3" customWidth="1"/>
    <col min="3" max="3" width="10" customWidth="1"/>
    <col min="4" max="4" width="3" customWidth="1"/>
    <col min="5" max="5" width="10" customWidth="1"/>
    <col min="6" max="6" width="3.26953125" customWidth="1"/>
    <col min="7" max="7" width="10" customWidth="1"/>
    <col min="12" max="12" width="6.453125" customWidth="1"/>
    <col min="16" max="16" width="10" customWidth="1"/>
    <col min="17" max="17" width="9.54296875" customWidth="1"/>
  </cols>
  <sheetData>
    <row r="1" spans="1:19" x14ac:dyDescent="0.35">
      <c r="A1" s="1" t="s">
        <v>10</v>
      </c>
      <c r="B1" s="1"/>
    </row>
    <row r="3" spans="1:19" s="3" customFormat="1" ht="29" x14ac:dyDescent="0.35">
      <c r="A3" s="27" t="s">
        <v>42</v>
      </c>
      <c r="B3" s="27"/>
      <c r="C3" s="27" t="s">
        <v>43</v>
      </c>
      <c r="D3" s="27"/>
      <c r="E3" s="27" t="s">
        <v>44</v>
      </c>
      <c r="F3" s="27"/>
      <c r="G3" s="27" t="s">
        <v>4</v>
      </c>
      <c r="H3" s="27" t="s">
        <v>5</v>
      </c>
      <c r="I3" s="27" t="s">
        <v>6</v>
      </c>
      <c r="J3" s="27" t="s">
        <v>7</v>
      </c>
      <c r="K3" s="27" t="s">
        <v>8</v>
      </c>
      <c r="N3"/>
      <c r="O3"/>
      <c r="P3"/>
      <c r="Q3"/>
      <c r="R3"/>
      <c r="S3"/>
    </row>
    <row r="4" spans="1:19" x14ac:dyDescent="0.35">
      <c r="A4" s="22">
        <v>1</v>
      </c>
      <c r="B4" s="22"/>
      <c r="C4" s="4">
        <v>15</v>
      </c>
      <c r="D4" s="4"/>
      <c r="E4" s="4">
        <v>17</v>
      </c>
      <c r="F4" s="4"/>
      <c r="G4" s="4">
        <f>C4-E4</f>
        <v>-2</v>
      </c>
      <c r="H4" s="4">
        <f>IF(G4=0,"",ABS(G4))</f>
        <v>2</v>
      </c>
      <c r="I4" s="4" t="e">
        <f ca="1">IF(G4&lt;&gt;0,RANK_AVG(H4,$H$4:$H$33,1),"")</f>
        <v>#NAME?</v>
      </c>
      <c r="J4" s="4" t="str">
        <f>IF(G4&gt;0,I4,"")</f>
        <v/>
      </c>
      <c r="K4" s="4" t="e">
        <f ca="1">IF(G4&lt;0,I4,"")</f>
        <v>#NAME?</v>
      </c>
      <c r="L4" s="4"/>
      <c r="M4" t="s">
        <v>9</v>
      </c>
      <c r="N4" s="28">
        <v>0.05</v>
      </c>
      <c r="P4" t="s">
        <v>9</v>
      </c>
      <c r="Q4" s="28">
        <v>0.05</v>
      </c>
    </row>
    <row r="5" spans="1:19" x14ac:dyDescent="0.35">
      <c r="A5" s="22">
        <f>A4+1</f>
        <v>2</v>
      </c>
      <c r="B5" s="22"/>
      <c r="C5" s="4">
        <v>8</v>
      </c>
      <c r="D5" s="4"/>
      <c r="E5" s="4">
        <v>19</v>
      </c>
      <c r="F5" s="4"/>
      <c r="G5" s="4">
        <f t="shared" ref="G5:G33" si="0">C5-E5</f>
        <v>-11</v>
      </c>
      <c r="H5" s="4">
        <f t="shared" ref="H5:H33" si="1">IF(G5=0,"",ABS(G5))</f>
        <v>11</v>
      </c>
      <c r="I5" s="4" t="e">
        <f ca="1">IF(G5&lt;&gt;0,RANK_AVG(H5,$H$4:$H$33,1),"")</f>
        <v>#NAME?</v>
      </c>
      <c r="J5" s="4" t="str">
        <f t="shared" ref="J5:J33" si="2">IF(G5&gt;0,I5,"")</f>
        <v/>
      </c>
      <c r="K5" s="4" t="e">
        <f t="shared" ref="K5:K33" ca="1" si="3">IF(G5&lt;0,I5,"")</f>
        <v>#NAME?</v>
      </c>
      <c r="L5" s="4"/>
      <c r="M5" t="s">
        <v>11</v>
      </c>
      <c r="N5" s="6">
        <v>1</v>
      </c>
      <c r="P5" t="s">
        <v>11</v>
      </c>
      <c r="Q5" s="6">
        <v>1</v>
      </c>
    </row>
    <row r="6" spans="1:19" x14ac:dyDescent="0.35">
      <c r="A6" s="22">
        <f t="shared" ref="A6:A33" si="4">A5+1</f>
        <v>3</v>
      </c>
      <c r="B6" s="22"/>
      <c r="C6" s="4">
        <v>11</v>
      </c>
      <c r="D6" s="4"/>
      <c r="E6" s="4">
        <v>18</v>
      </c>
      <c r="F6" s="4"/>
      <c r="G6" s="4">
        <f t="shared" si="0"/>
        <v>-7</v>
      </c>
      <c r="H6" s="4">
        <f t="shared" si="1"/>
        <v>7</v>
      </c>
      <c r="I6" s="4" t="e">
        <f ca="1">IF(G6&lt;&gt;0,RANK_AVG(H6,$H$4:$H$33,1),"")</f>
        <v>#NAME?</v>
      </c>
      <c r="J6" s="4" t="str">
        <f t="shared" si="2"/>
        <v/>
      </c>
      <c r="K6" s="4" t="e">
        <f t="shared" ca="1" si="3"/>
        <v>#NAME?</v>
      </c>
      <c r="L6" s="4"/>
      <c r="M6" t="s">
        <v>13</v>
      </c>
      <c r="N6" s="6">
        <f>COUNT(H4:H33)</f>
        <v>28</v>
      </c>
      <c r="P6" t="s">
        <v>13</v>
      </c>
      <c r="Q6" s="6">
        <f>COUNT(H4:H33)</f>
        <v>28</v>
      </c>
    </row>
    <row r="7" spans="1:19" x14ac:dyDescent="0.35">
      <c r="A7" s="22">
        <f t="shared" si="4"/>
        <v>4</v>
      </c>
      <c r="B7" s="22"/>
      <c r="C7" s="4">
        <v>19</v>
      </c>
      <c r="D7" s="4"/>
      <c r="E7" s="4">
        <v>19</v>
      </c>
      <c r="F7" s="4"/>
      <c r="G7" s="4">
        <f t="shared" si="0"/>
        <v>0</v>
      </c>
      <c r="H7" s="4" t="str">
        <f t="shared" si="1"/>
        <v/>
      </c>
      <c r="I7" s="4" t="str">
        <f>IF(G7&lt;&gt;0,RANK_AVG(H7,$H$4:$H$33,1),"")</f>
        <v/>
      </c>
      <c r="J7" s="4" t="str">
        <f t="shared" si="2"/>
        <v/>
      </c>
      <c r="K7" s="4" t="str">
        <f t="shared" si="3"/>
        <v/>
      </c>
      <c r="L7" s="4"/>
      <c r="M7" t="s">
        <v>15</v>
      </c>
      <c r="N7" s="6" t="e">
        <f ca="1">MIN(J34:K34)</f>
        <v>#NAME?</v>
      </c>
      <c r="P7" t="s">
        <v>15</v>
      </c>
      <c r="Q7" s="6" t="e">
        <f ca="1">MIN(J34:K34)</f>
        <v>#NAME?</v>
      </c>
    </row>
    <row r="8" spans="1:19" x14ac:dyDescent="0.35">
      <c r="A8" s="22">
        <f t="shared" si="4"/>
        <v>5</v>
      </c>
      <c r="B8" s="22"/>
      <c r="C8" s="4">
        <v>13</v>
      </c>
      <c r="D8" s="4"/>
      <c r="E8" s="4">
        <v>17</v>
      </c>
      <c r="F8" s="4"/>
      <c r="G8" s="4">
        <f t="shared" si="0"/>
        <v>-4</v>
      </c>
      <c r="H8" s="4">
        <f t="shared" si="1"/>
        <v>4</v>
      </c>
      <c r="I8" s="4" t="e">
        <f ca="1">IF(G8&lt;&gt;0,RANK_AVG(H8,$H$4:$H$33,1),"")</f>
        <v>#NAME?</v>
      </c>
      <c r="J8" s="4" t="str">
        <f t="shared" si="2"/>
        <v/>
      </c>
      <c r="K8" s="4" t="e">
        <f t="shared" ca="1" si="3"/>
        <v>#NAME?</v>
      </c>
      <c r="L8" s="4"/>
      <c r="M8" t="s">
        <v>18</v>
      </c>
      <c r="N8" s="6" t="e" cm="1">
        <f t="array" aca="1" ref="N8" ca="1">SRINV(N4,N6,N5)</f>
        <v>#NAME?</v>
      </c>
      <c r="P8" t="s">
        <v>30</v>
      </c>
      <c r="Q8" s="6">
        <f>Q6*(Q6+1)/4</f>
        <v>203</v>
      </c>
    </row>
    <row r="9" spans="1:19" x14ac:dyDescent="0.35">
      <c r="A9" s="22">
        <f t="shared" si="4"/>
        <v>6</v>
      </c>
      <c r="B9" s="22"/>
      <c r="C9" s="4">
        <v>4</v>
      </c>
      <c r="D9" s="4"/>
      <c r="E9" s="4">
        <v>5</v>
      </c>
      <c r="F9" s="4"/>
      <c r="G9" s="4">
        <f t="shared" si="0"/>
        <v>-1</v>
      </c>
      <c r="H9" s="4">
        <f t="shared" si="1"/>
        <v>1</v>
      </c>
      <c r="I9" s="4" t="e">
        <f ca="1">IF(G9&lt;&gt;0,RANK_AVG(H9,$H$4:$H$33,1),"")</f>
        <v>#NAME?</v>
      </c>
      <c r="J9" s="4" t="str">
        <f t="shared" si="2"/>
        <v/>
      </c>
      <c r="K9" s="4" t="e">
        <f t="shared" ca="1" si="3"/>
        <v>#NAME?</v>
      </c>
      <c r="L9" s="4"/>
      <c r="M9" t="s">
        <v>20</v>
      </c>
      <c r="N9" s="9" t="e">
        <f ca="1">IF(N7&lt;N8,"yes","no")</f>
        <v>#NAME?</v>
      </c>
      <c r="P9" t="s">
        <v>47</v>
      </c>
      <c r="Q9" s="6">
        <f>Q8*(2*Q6+1)/6</f>
        <v>1928.5</v>
      </c>
    </row>
    <row r="10" spans="1:19" x14ac:dyDescent="0.35">
      <c r="A10" s="22">
        <f t="shared" si="4"/>
        <v>7</v>
      </c>
      <c r="B10" s="22"/>
      <c r="C10" s="4">
        <v>16</v>
      </c>
      <c r="D10" s="4"/>
      <c r="E10" s="4">
        <v>13</v>
      </c>
      <c r="F10" s="4"/>
      <c r="G10" s="4">
        <f t="shared" si="0"/>
        <v>3</v>
      </c>
      <c r="H10" s="4">
        <f t="shared" si="1"/>
        <v>3</v>
      </c>
      <c r="I10" s="4" t="e">
        <f ca="1">IF(G10&lt;&gt;0,RANK_AVG(H10,$H$4:$H$33,1),"")</f>
        <v>#NAME?</v>
      </c>
      <c r="J10" s="4" t="e">
        <f t="shared" ca="1" si="2"/>
        <v>#NAME?</v>
      </c>
      <c r="K10" s="4" t="str">
        <f t="shared" si="3"/>
        <v/>
      </c>
      <c r="L10" s="4"/>
      <c r="M10" s="4"/>
      <c r="P10" t="s">
        <v>31</v>
      </c>
      <c r="Q10" s="6">
        <f>SQRT(Q9)</f>
        <v>43.914690025092973</v>
      </c>
    </row>
    <row r="11" spans="1:19" x14ac:dyDescent="0.35">
      <c r="A11" s="22">
        <f t="shared" si="4"/>
        <v>8</v>
      </c>
      <c r="B11" s="22"/>
      <c r="C11" s="4">
        <v>5</v>
      </c>
      <c r="D11" s="4"/>
      <c r="E11" s="4">
        <v>0</v>
      </c>
      <c r="F11" s="4"/>
      <c r="G11" s="4">
        <f t="shared" si="0"/>
        <v>5</v>
      </c>
      <c r="H11" s="4">
        <f t="shared" si="1"/>
        <v>5</v>
      </c>
      <c r="I11" s="4" t="e">
        <f ca="1">IF(G11&lt;&gt;0,RANK_AVG(H11,$H$4:$H$33,1),"")</f>
        <v>#NAME?</v>
      </c>
      <c r="J11" s="4" t="e">
        <f t="shared" ca="1" si="2"/>
        <v>#NAME?</v>
      </c>
      <c r="K11" s="4" t="str">
        <f t="shared" si="3"/>
        <v/>
      </c>
      <c r="L11" s="4"/>
      <c r="M11" s="4"/>
      <c r="P11" t="s">
        <v>33</v>
      </c>
      <c r="Q11" s="6" t="e">
        <f ca="1">ABS(Q7-Q8)/Q10</f>
        <v>#NAME?</v>
      </c>
    </row>
    <row r="12" spans="1:19" x14ac:dyDescent="0.35">
      <c r="A12" s="22">
        <f t="shared" si="4"/>
        <v>9</v>
      </c>
      <c r="B12" s="22"/>
      <c r="C12" s="4">
        <v>9</v>
      </c>
      <c r="D12" s="4"/>
      <c r="E12" s="4">
        <v>16</v>
      </c>
      <c r="F12" s="4"/>
      <c r="G12" s="4">
        <f t="shared" si="0"/>
        <v>-7</v>
      </c>
      <c r="H12" s="4">
        <f t="shared" si="1"/>
        <v>7</v>
      </c>
      <c r="I12" s="4" t="e">
        <f ca="1">IF(G12&lt;&gt;0,RANK_AVG(H12,$H$4:$H$33,1),"")</f>
        <v>#NAME?</v>
      </c>
      <c r="J12" s="4" t="str">
        <f t="shared" si="2"/>
        <v/>
      </c>
      <c r="K12" s="4" t="e">
        <f t="shared" ca="1" si="3"/>
        <v>#NAME?</v>
      </c>
      <c r="L12" s="4"/>
      <c r="M12" s="4"/>
      <c r="P12" t="s">
        <v>29</v>
      </c>
      <c r="Q12" s="6" t="e">
        <f ca="1">1-NORMSDIST(Q11)</f>
        <v>#NAME?</v>
      </c>
    </row>
    <row r="13" spans="1:19" x14ac:dyDescent="0.35">
      <c r="A13" s="22">
        <f t="shared" si="4"/>
        <v>10</v>
      </c>
      <c r="B13" s="22"/>
      <c r="C13" s="4">
        <v>15</v>
      </c>
      <c r="D13" s="4"/>
      <c r="E13" s="4">
        <v>21</v>
      </c>
      <c r="F13" s="4"/>
      <c r="G13" s="4">
        <f t="shared" si="0"/>
        <v>-6</v>
      </c>
      <c r="H13" s="4">
        <f t="shared" si="1"/>
        <v>6</v>
      </c>
      <c r="I13" s="4" t="e">
        <f ca="1">IF(G13&lt;&gt;0,RANK_AVG(H13,$H$4:$H$33,1),"")</f>
        <v>#NAME?</v>
      </c>
      <c r="J13" s="4" t="str">
        <f t="shared" si="2"/>
        <v/>
      </c>
      <c r="K13" s="4" t="e">
        <f t="shared" ca="1" si="3"/>
        <v>#NAME?</v>
      </c>
      <c r="L13" s="4"/>
      <c r="M13" s="4"/>
      <c r="P13" t="s">
        <v>20</v>
      </c>
      <c r="Q13" s="9" t="e">
        <f ca="1">IF(Q12&lt;Q4,"yes","no")</f>
        <v>#NAME?</v>
      </c>
    </row>
    <row r="14" spans="1:19" x14ac:dyDescent="0.35">
      <c r="A14" s="22">
        <f t="shared" si="4"/>
        <v>11</v>
      </c>
      <c r="B14" s="22"/>
      <c r="C14" s="4">
        <v>12</v>
      </c>
      <c r="D14" s="4"/>
      <c r="E14" s="4">
        <v>12</v>
      </c>
      <c r="F14" s="4"/>
      <c r="G14" s="4">
        <f t="shared" si="0"/>
        <v>0</v>
      </c>
      <c r="H14" s="4" t="str">
        <f t="shared" si="1"/>
        <v/>
      </c>
      <c r="I14" s="4" t="str">
        <f>IF(G14&lt;&gt;0,RANK_AVG(H14,$H$4:$H$33,1),"")</f>
        <v/>
      </c>
      <c r="J14" s="4" t="str">
        <f t="shared" si="2"/>
        <v/>
      </c>
      <c r="K14" s="4" t="str">
        <f t="shared" si="3"/>
        <v/>
      </c>
      <c r="L14" s="4"/>
      <c r="M14" s="4"/>
    </row>
    <row r="15" spans="1:19" x14ac:dyDescent="0.35">
      <c r="A15" s="22">
        <f t="shared" si="4"/>
        <v>12</v>
      </c>
      <c r="B15" s="22"/>
      <c r="C15" s="4">
        <v>11</v>
      </c>
      <c r="D15" s="4"/>
      <c r="E15" s="4">
        <v>9</v>
      </c>
      <c r="F15" s="4"/>
      <c r="G15" s="4">
        <f t="shared" si="0"/>
        <v>2</v>
      </c>
      <c r="H15" s="4">
        <f t="shared" si="1"/>
        <v>2</v>
      </c>
      <c r="I15" s="4" t="e">
        <f ca="1">IF(G15&lt;&gt;0,RANK_AVG(H15,$H$4:$H$33,1),"")</f>
        <v>#NAME?</v>
      </c>
      <c r="J15" s="4" t="e">
        <f t="shared" ca="1" si="2"/>
        <v>#NAME?</v>
      </c>
      <c r="K15" s="4" t="str">
        <f t="shared" si="3"/>
        <v/>
      </c>
      <c r="L15" s="4"/>
      <c r="M15" s="4"/>
    </row>
    <row r="16" spans="1:19" x14ac:dyDescent="0.35">
      <c r="A16" s="22">
        <f t="shared" si="4"/>
        <v>13</v>
      </c>
      <c r="B16" s="22"/>
      <c r="C16" s="4">
        <v>14</v>
      </c>
      <c r="D16" s="4"/>
      <c r="E16" s="4">
        <v>10</v>
      </c>
      <c r="F16" s="4"/>
      <c r="G16" s="4">
        <f t="shared" si="0"/>
        <v>4</v>
      </c>
      <c r="H16" s="4">
        <f t="shared" si="1"/>
        <v>4</v>
      </c>
      <c r="I16" s="4" t="e">
        <f ca="1">IF(G16&lt;&gt;0,RANK_AVG(H16,$H$4:$H$33,1),"")</f>
        <v>#NAME?</v>
      </c>
      <c r="J16" s="4" t="e">
        <f t="shared" ca="1" si="2"/>
        <v>#NAME?</v>
      </c>
      <c r="K16" s="4" t="str">
        <f t="shared" si="3"/>
        <v/>
      </c>
      <c r="L16" s="4"/>
      <c r="M16" s="4"/>
      <c r="P16" t="s">
        <v>25</v>
      </c>
    </row>
    <row r="17" spans="1:17" x14ac:dyDescent="0.35">
      <c r="A17" s="22">
        <f t="shared" si="4"/>
        <v>14</v>
      </c>
      <c r="B17" s="22"/>
      <c r="C17" s="4">
        <v>4</v>
      </c>
      <c r="D17" s="4"/>
      <c r="E17" s="4">
        <v>17</v>
      </c>
      <c r="F17" s="4"/>
      <c r="G17" s="4">
        <f t="shared" si="0"/>
        <v>-13</v>
      </c>
      <c r="H17" s="4">
        <f t="shared" si="1"/>
        <v>13</v>
      </c>
      <c r="I17" s="4" t="e">
        <f ca="1">IF(G17&lt;&gt;0,RANK_AVG(H17,$H$4:$H$33,1),"")</f>
        <v>#NAME?</v>
      </c>
      <c r="J17" s="4" t="str">
        <f t="shared" si="2"/>
        <v/>
      </c>
      <c r="K17" s="4" t="e">
        <f t="shared" ca="1" si="3"/>
        <v>#NAME?</v>
      </c>
      <c r="L17" s="4"/>
      <c r="M17" s="4"/>
    </row>
    <row r="18" spans="1:17" x14ac:dyDescent="0.35">
      <c r="A18" s="22">
        <f t="shared" si="4"/>
        <v>15</v>
      </c>
      <c r="B18" s="22"/>
      <c r="C18" s="4">
        <v>11</v>
      </c>
      <c r="D18" s="4"/>
      <c r="E18" s="4">
        <v>12</v>
      </c>
      <c r="F18" s="4"/>
      <c r="G18" s="4">
        <f t="shared" si="0"/>
        <v>-1</v>
      </c>
      <c r="H18" s="4">
        <f t="shared" si="1"/>
        <v>1</v>
      </c>
      <c r="I18" s="4" t="e">
        <f ca="1">IF(G18&lt;&gt;0,RANK_AVG(H18,$H$4:$H$33,1),"")</f>
        <v>#NAME?</v>
      </c>
      <c r="J18" s="4" t="str">
        <f t="shared" si="2"/>
        <v/>
      </c>
      <c r="K18" s="4" t="e">
        <f t="shared" ca="1" si="3"/>
        <v>#NAME?</v>
      </c>
      <c r="L18" s="4"/>
      <c r="M18" s="4"/>
      <c r="P18" t="s">
        <v>58</v>
      </c>
      <c r="Q18" s="5" t="e" cm="1">
        <f t="array" aca="1" ref="Q18" ca="1">SRANK(C4:C33,E4:E33)</f>
        <v>#NAME?</v>
      </c>
    </row>
    <row r="19" spans="1:17" x14ac:dyDescent="0.35">
      <c r="A19" s="22">
        <f t="shared" si="4"/>
        <v>16</v>
      </c>
      <c r="B19" s="22"/>
      <c r="C19" s="4">
        <v>17</v>
      </c>
      <c r="D19" s="4"/>
      <c r="E19" s="4">
        <v>24</v>
      </c>
      <c r="F19" s="4"/>
      <c r="G19" s="4">
        <f t="shared" si="0"/>
        <v>-7</v>
      </c>
      <c r="H19" s="4">
        <f t="shared" si="1"/>
        <v>7</v>
      </c>
      <c r="I19" s="4" t="e">
        <f ca="1">IF(G19&lt;&gt;0,RANK_AVG(H19,$H$4:$H$33,1),"")</f>
        <v>#NAME?</v>
      </c>
      <c r="J19" s="4" t="str">
        <f t="shared" si="2"/>
        <v/>
      </c>
      <c r="K19" s="4" t="e">
        <f t="shared" ca="1" si="3"/>
        <v>#NAME?</v>
      </c>
      <c r="L19" s="4"/>
      <c r="M19" s="4"/>
      <c r="P19" t="s">
        <v>52</v>
      </c>
      <c r="Q19" s="6" t="e" cm="1">
        <f t="array" aca="1" ref="Q19" ca="1">SRTEST(C4:C33,E4:E33,1)</f>
        <v>#NAME?</v>
      </c>
    </row>
    <row r="20" spans="1:17" x14ac:dyDescent="0.35">
      <c r="A20" s="22">
        <f t="shared" si="4"/>
        <v>17</v>
      </c>
      <c r="B20" s="22"/>
      <c r="C20" s="4">
        <v>14</v>
      </c>
      <c r="D20" s="4"/>
      <c r="E20" s="4">
        <v>12</v>
      </c>
      <c r="F20" s="4"/>
      <c r="G20" s="4">
        <f t="shared" si="0"/>
        <v>2</v>
      </c>
      <c r="H20" s="4">
        <f t="shared" si="1"/>
        <v>2</v>
      </c>
      <c r="I20" s="4" t="e">
        <f ca="1">IF(G20&lt;&gt;0,RANK_AVG(H20,$H$4:$H$33,1),"")</f>
        <v>#NAME?</v>
      </c>
      <c r="J20" s="4" t="e">
        <f t="shared" ca="1" si="2"/>
        <v>#NAME?</v>
      </c>
      <c r="K20" s="4" t="str">
        <f t="shared" si="3"/>
        <v/>
      </c>
      <c r="P20" t="s">
        <v>59</v>
      </c>
      <c r="Q20" s="15" t="e" cm="1">
        <f t="array" aca="1" ref="Q20" ca="1">SRTEST(C4:C33,E4:E33,2)</f>
        <v>#NAME?</v>
      </c>
    </row>
    <row r="21" spans="1:17" x14ac:dyDescent="0.35">
      <c r="A21" s="22">
        <f t="shared" si="4"/>
        <v>18</v>
      </c>
      <c r="B21" s="22"/>
      <c r="C21" s="4">
        <v>5</v>
      </c>
      <c r="D21" s="4"/>
      <c r="E21" s="4">
        <v>12</v>
      </c>
      <c r="F21" s="4"/>
      <c r="G21" s="4">
        <f t="shared" si="0"/>
        <v>-7</v>
      </c>
      <c r="H21" s="4">
        <f t="shared" si="1"/>
        <v>7</v>
      </c>
      <c r="I21" s="4" t="e">
        <f ca="1">IF(G21&lt;&gt;0,RANK_AVG(H21,$H$4:$H$33,1),"")</f>
        <v>#NAME?</v>
      </c>
      <c r="J21" s="4" t="str">
        <f t="shared" si="2"/>
        <v/>
      </c>
      <c r="K21" s="4" t="e">
        <f t="shared" ca="1" si="3"/>
        <v>#NAME?</v>
      </c>
    </row>
    <row r="22" spans="1:17" x14ac:dyDescent="0.35">
      <c r="A22" s="22">
        <f t="shared" si="4"/>
        <v>19</v>
      </c>
      <c r="B22" s="22"/>
      <c r="C22" s="4">
        <v>9</v>
      </c>
      <c r="D22" s="4"/>
      <c r="E22" s="4">
        <v>8</v>
      </c>
      <c r="F22" s="4"/>
      <c r="G22" s="4">
        <f t="shared" si="0"/>
        <v>1</v>
      </c>
      <c r="H22" s="4">
        <f t="shared" si="1"/>
        <v>1</v>
      </c>
      <c r="I22" s="4" t="e">
        <f ca="1">IF(G22&lt;&gt;0,RANK_AVG(H22,$H$4:$H$33,1),"")</f>
        <v>#NAME?</v>
      </c>
      <c r="J22" s="4" t="e">
        <f t="shared" ca="1" si="2"/>
        <v>#NAME?</v>
      </c>
      <c r="K22" s="4" t="str">
        <f t="shared" si="3"/>
        <v/>
      </c>
    </row>
    <row r="23" spans="1:17" x14ac:dyDescent="0.35">
      <c r="A23" s="22">
        <f t="shared" si="4"/>
        <v>20</v>
      </c>
      <c r="B23" s="22"/>
      <c r="C23" s="4">
        <v>8</v>
      </c>
      <c r="D23" s="4"/>
      <c r="E23" s="4">
        <v>16</v>
      </c>
      <c r="F23" s="4"/>
      <c r="G23" s="4">
        <f t="shared" si="0"/>
        <v>-8</v>
      </c>
      <c r="H23" s="4">
        <f t="shared" si="1"/>
        <v>8</v>
      </c>
      <c r="I23" s="4" t="e">
        <f ca="1">IF(G23&lt;&gt;0,RANK_AVG(H23,$H$4:$H$33,1),"")</f>
        <v>#NAME?</v>
      </c>
      <c r="J23" s="4" t="str">
        <f t="shared" si="2"/>
        <v/>
      </c>
      <c r="K23" s="4" t="e">
        <f t="shared" ca="1" si="3"/>
        <v>#NAME?</v>
      </c>
    </row>
    <row r="24" spans="1:17" x14ac:dyDescent="0.35">
      <c r="A24" s="22">
        <f t="shared" si="4"/>
        <v>21</v>
      </c>
      <c r="B24" s="22"/>
      <c r="C24" s="4">
        <v>9</v>
      </c>
      <c r="D24" s="4"/>
      <c r="E24" s="4">
        <v>12</v>
      </c>
      <c r="F24" s="4"/>
      <c r="G24" s="4">
        <f t="shared" si="0"/>
        <v>-3</v>
      </c>
      <c r="H24" s="4">
        <f t="shared" si="1"/>
        <v>3</v>
      </c>
      <c r="I24" s="4" t="e">
        <f ca="1">IF(G24&lt;&gt;0,RANK_AVG(H24,$H$4:$H$33,1),"")</f>
        <v>#NAME?</v>
      </c>
      <c r="J24" s="4" t="str">
        <f t="shared" si="2"/>
        <v/>
      </c>
      <c r="K24" s="4" t="e">
        <f t="shared" ca="1" si="3"/>
        <v>#NAME?</v>
      </c>
    </row>
    <row r="25" spans="1:17" x14ac:dyDescent="0.35">
      <c r="A25" s="22">
        <f t="shared" si="4"/>
        <v>22</v>
      </c>
      <c r="B25" s="22"/>
      <c r="C25" s="4">
        <v>11</v>
      </c>
      <c r="D25" s="4"/>
      <c r="E25" s="4">
        <v>7</v>
      </c>
      <c r="F25" s="4"/>
      <c r="G25" s="4">
        <f t="shared" si="0"/>
        <v>4</v>
      </c>
      <c r="H25" s="4">
        <f t="shared" si="1"/>
        <v>4</v>
      </c>
      <c r="I25" s="4" t="e">
        <f ca="1">IF(G25&lt;&gt;0,RANK_AVG(H25,$H$4:$H$33,1),"")</f>
        <v>#NAME?</v>
      </c>
      <c r="J25" s="4" t="e">
        <f t="shared" ca="1" si="2"/>
        <v>#NAME?</v>
      </c>
      <c r="K25" s="4" t="str">
        <f t="shared" si="3"/>
        <v/>
      </c>
    </row>
    <row r="26" spans="1:17" x14ac:dyDescent="0.35">
      <c r="A26" s="22">
        <f t="shared" si="4"/>
        <v>23</v>
      </c>
      <c r="B26" s="22"/>
      <c r="C26" s="4">
        <v>11</v>
      </c>
      <c r="D26" s="4"/>
      <c r="E26" s="4">
        <v>17</v>
      </c>
      <c r="F26" s="4"/>
      <c r="G26" s="4">
        <f t="shared" si="0"/>
        <v>-6</v>
      </c>
      <c r="H26" s="4">
        <f t="shared" si="1"/>
        <v>6</v>
      </c>
      <c r="I26" s="4" t="e">
        <f ca="1">IF(G26&lt;&gt;0,RANK_AVG(H26,$H$4:$H$33,1),"")</f>
        <v>#NAME?</v>
      </c>
      <c r="J26" s="4" t="str">
        <f t="shared" si="2"/>
        <v/>
      </c>
      <c r="K26" s="4" t="e">
        <f t="shared" ca="1" si="3"/>
        <v>#NAME?</v>
      </c>
    </row>
    <row r="27" spans="1:17" x14ac:dyDescent="0.35">
      <c r="A27" s="22">
        <f t="shared" si="4"/>
        <v>24</v>
      </c>
      <c r="B27" s="22"/>
      <c r="C27" s="4">
        <v>12</v>
      </c>
      <c r="D27" s="4"/>
      <c r="E27" s="4">
        <v>13</v>
      </c>
      <c r="F27" s="4"/>
      <c r="G27" s="4">
        <f t="shared" si="0"/>
        <v>-1</v>
      </c>
      <c r="H27" s="4">
        <f t="shared" si="1"/>
        <v>1</v>
      </c>
      <c r="I27" s="4" t="e">
        <f ca="1">IF(G27&lt;&gt;0,RANK_AVG(H27,$H$4:$H$33,1),"")</f>
        <v>#NAME?</v>
      </c>
      <c r="J27" s="4" t="str">
        <f t="shared" si="2"/>
        <v/>
      </c>
      <c r="K27" s="4" t="e">
        <f t="shared" ca="1" si="3"/>
        <v>#NAME?</v>
      </c>
    </row>
    <row r="28" spans="1:17" x14ac:dyDescent="0.35">
      <c r="A28" s="22">
        <f t="shared" si="4"/>
        <v>25</v>
      </c>
      <c r="B28" s="22"/>
      <c r="C28" s="4">
        <v>17</v>
      </c>
      <c r="D28" s="4"/>
      <c r="E28" s="4">
        <v>20</v>
      </c>
      <c r="F28" s="4"/>
      <c r="G28" s="4">
        <f t="shared" si="0"/>
        <v>-3</v>
      </c>
      <c r="H28" s="4">
        <f t="shared" si="1"/>
        <v>3</v>
      </c>
      <c r="I28" s="4" t="e">
        <f ca="1">IF(G28&lt;&gt;0,RANK_AVG(H28,$H$4:$H$33,1),"")</f>
        <v>#NAME?</v>
      </c>
      <c r="J28" s="4" t="str">
        <f t="shared" si="2"/>
        <v/>
      </c>
      <c r="K28" s="4" t="e">
        <f t="shared" ca="1" si="3"/>
        <v>#NAME?</v>
      </c>
    </row>
    <row r="29" spans="1:17" x14ac:dyDescent="0.35">
      <c r="A29" s="22">
        <f t="shared" si="4"/>
        <v>26</v>
      </c>
      <c r="B29" s="22"/>
      <c r="C29" s="4">
        <v>12</v>
      </c>
      <c r="D29" s="4"/>
      <c r="E29" s="4">
        <v>9</v>
      </c>
      <c r="F29" s="4"/>
      <c r="G29" s="4">
        <f t="shared" si="0"/>
        <v>3</v>
      </c>
      <c r="H29" s="4">
        <f t="shared" si="1"/>
        <v>3</v>
      </c>
      <c r="I29" s="4" t="e">
        <f ca="1">IF(G29&lt;&gt;0,RANK_AVG(H29,$H$4:$H$33,1),"")</f>
        <v>#NAME?</v>
      </c>
      <c r="J29" s="4" t="e">
        <f t="shared" ca="1" si="2"/>
        <v>#NAME?</v>
      </c>
      <c r="K29" s="4" t="str">
        <f t="shared" si="3"/>
        <v/>
      </c>
    </row>
    <row r="30" spans="1:17" x14ac:dyDescent="0.35">
      <c r="A30" s="22">
        <f t="shared" si="4"/>
        <v>27</v>
      </c>
      <c r="B30" s="22"/>
      <c r="C30" s="4">
        <v>5</v>
      </c>
      <c r="D30" s="4"/>
      <c r="E30" s="4">
        <v>13</v>
      </c>
      <c r="F30" s="4"/>
      <c r="G30" s="4">
        <f t="shared" si="0"/>
        <v>-8</v>
      </c>
      <c r="H30" s="4">
        <f t="shared" si="1"/>
        <v>8</v>
      </c>
      <c r="I30" s="4" t="e">
        <f ca="1">IF(G30&lt;&gt;0,RANK_AVG(H30,$H$4:$H$33,1),"")</f>
        <v>#NAME?</v>
      </c>
      <c r="J30" s="4" t="str">
        <f t="shared" si="2"/>
        <v/>
      </c>
      <c r="K30" s="4" t="e">
        <f t="shared" ca="1" si="3"/>
        <v>#NAME?</v>
      </c>
    </row>
    <row r="31" spans="1:17" x14ac:dyDescent="0.35">
      <c r="A31" s="22">
        <f t="shared" si="4"/>
        <v>28</v>
      </c>
      <c r="B31" s="22"/>
      <c r="C31" s="4">
        <v>5</v>
      </c>
      <c r="D31" s="4"/>
      <c r="E31" s="4">
        <v>11</v>
      </c>
      <c r="F31" s="4"/>
      <c r="G31" s="4">
        <f t="shared" si="0"/>
        <v>-6</v>
      </c>
      <c r="H31" s="4">
        <f t="shared" si="1"/>
        <v>6</v>
      </c>
      <c r="I31" s="4" t="e">
        <f ca="1">IF(G31&lt;&gt;0,RANK_AVG(H31,$H$4:$H$33,1),"")</f>
        <v>#NAME?</v>
      </c>
      <c r="J31" s="4" t="str">
        <f t="shared" si="2"/>
        <v/>
      </c>
      <c r="K31" s="4" t="e">
        <f t="shared" ca="1" si="3"/>
        <v>#NAME?</v>
      </c>
    </row>
    <row r="32" spans="1:17" x14ac:dyDescent="0.35">
      <c r="A32" s="22">
        <f t="shared" si="4"/>
        <v>29</v>
      </c>
      <c r="B32" s="22"/>
      <c r="C32" s="4">
        <v>15</v>
      </c>
      <c r="D32" s="4"/>
      <c r="E32" s="4">
        <v>11</v>
      </c>
      <c r="F32" s="4"/>
      <c r="G32" s="4">
        <f t="shared" si="0"/>
        <v>4</v>
      </c>
      <c r="H32" s="4">
        <f t="shared" si="1"/>
        <v>4</v>
      </c>
      <c r="I32" s="4" t="e">
        <f ca="1">IF(G32&lt;&gt;0,RANK_AVG(H32,$H$4:$H$33,1),"")</f>
        <v>#NAME?</v>
      </c>
      <c r="J32" s="4" t="e">
        <f t="shared" ca="1" si="2"/>
        <v>#NAME?</v>
      </c>
      <c r="K32" s="4" t="str">
        <f t="shared" si="3"/>
        <v/>
      </c>
    </row>
    <row r="33" spans="1:11" x14ac:dyDescent="0.35">
      <c r="A33" s="26">
        <f t="shared" si="4"/>
        <v>30</v>
      </c>
      <c r="B33" s="26"/>
      <c r="C33" s="26">
        <v>0</v>
      </c>
      <c r="D33" s="26"/>
      <c r="E33" s="26">
        <v>12</v>
      </c>
      <c r="F33" s="26"/>
      <c r="G33" s="16">
        <f t="shared" si="0"/>
        <v>-12</v>
      </c>
      <c r="H33" s="16">
        <f t="shared" si="1"/>
        <v>12</v>
      </c>
      <c r="I33" s="16" t="e">
        <f ca="1">IF(G33&lt;&gt;0,RANK_AVG(H33,$H$4:$H$33,1),"")</f>
        <v>#NAME?</v>
      </c>
      <c r="J33" s="16" t="str">
        <f t="shared" si="2"/>
        <v/>
      </c>
      <c r="K33" s="16" t="e">
        <f t="shared" ca="1" si="3"/>
        <v>#NAME?</v>
      </c>
    </row>
    <row r="34" spans="1:11" x14ac:dyDescent="0.35">
      <c r="J34" s="4" t="e">
        <f ca="1">SUM(J4:J33)</f>
        <v>#NAME?</v>
      </c>
      <c r="K34" s="4" t="e">
        <f ca="1">SUM(K4:K33)</f>
        <v>#NAME?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FB397-DD51-47F1-B98D-CAEBE0379ABA}">
  <sheetPr codeName="Sheet106"/>
  <dimension ref="A1:AG18"/>
  <sheetViews>
    <sheetView workbookViewId="0"/>
  </sheetViews>
  <sheetFormatPr defaultRowHeight="14.5" x14ac:dyDescent="0.35"/>
  <cols>
    <col min="1" max="1" width="7.1796875" customWidth="1"/>
    <col min="2" max="4" width="6" customWidth="1"/>
    <col min="5" max="5" width="3" customWidth="1"/>
    <col min="6" max="6" width="4" customWidth="1"/>
    <col min="7" max="22" width="4.453125" customWidth="1"/>
    <col min="25" max="25" width="2.453125" customWidth="1"/>
    <col min="26" max="26" width="19.26953125" customWidth="1"/>
    <col min="30" max="30" width="2.453125" customWidth="1"/>
    <col min="31" max="31" width="18" customWidth="1"/>
    <col min="34" max="34" width="3" customWidth="1"/>
    <col min="35" max="35" width="17.1796875" customWidth="1"/>
  </cols>
  <sheetData>
    <row r="1" spans="1:33" x14ac:dyDescent="0.35">
      <c r="A1" s="1" t="s">
        <v>60</v>
      </c>
    </row>
    <row r="3" spans="1:33" x14ac:dyDescent="0.35">
      <c r="A3" s="27" t="s">
        <v>1</v>
      </c>
      <c r="B3" s="27" t="s">
        <v>2</v>
      </c>
      <c r="C3" s="27" t="s">
        <v>3</v>
      </c>
      <c r="D3" s="27" t="s">
        <v>4</v>
      </c>
      <c r="E3" s="3"/>
      <c r="G3">
        <f t="array" ref="G3:U3">TRANSPOSE(F4:F18)</f>
        <v>3</v>
      </c>
      <c r="H3">
        <v>0</v>
      </c>
      <c r="I3">
        <v>2</v>
      </c>
      <c r="J3">
        <v>-2</v>
      </c>
      <c r="K3">
        <v>21</v>
      </c>
      <c r="L3">
        <v>3</v>
      </c>
      <c r="M3">
        <v>-9</v>
      </c>
      <c r="N3">
        <v>-10</v>
      </c>
      <c r="O3">
        <v>17</v>
      </c>
      <c r="P3">
        <v>7</v>
      </c>
      <c r="Q3">
        <v>4</v>
      </c>
      <c r="R3">
        <v>1</v>
      </c>
      <c r="S3">
        <v>-8</v>
      </c>
      <c r="T3">
        <v>4</v>
      </c>
      <c r="U3">
        <v>5</v>
      </c>
      <c r="W3" t="s">
        <v>61</v>
      </c>
      <c r="X3" s="25">
        <v>0.05</v>
      </c>
      <c r="AB3" t="e" cm="1">
        <f t="array" aca="1" ref="AB3" ca="1">FTEXT(AB5)</f>
        <v>#NAME?</v>
      </c>
      <c r="AF3" t="e" cm="1">
        <f t="array" aca="1" ref="AF3" ca="1">FTEXT(AF5)</f>
        <v>#NAME?</v>
      </c>
    </row>
    <row r="4" spans="1:33" x14ac:dyDescent="0.35">
      <c r="A4" s="4">
        <v>1</v>
      </c>
      <c r="B4" s="4">
        <v>50</v>
      </c>
      <c r="C4" s="4">
        <v>47</v>
      </c>
      <c r="D4" s="4">
        <f>B4-C4</f>
        <v>3</v>
      </c>
      <c r="E4" s="4"/>
      <c r="F4">
        <f t="shared" ref="F4:F18" si="0">D4</f>
        <v>3</v>
      </c>
      <c r="G4" s="29">
        <f>IF(ROW(F4:F18)-ROW($F$4)&lt;=COLUMN(G3:U3)-COLUMN($G$3),($F4+G$3)/2,"")</f>
        <v>3</v>
      </c>
      <c r="H4" s="30">
        <f>IF(ROW(G4:G18)-ROW($F$4)&lt;=COLUMN(H3:V3)-COLUMN($G$3),($F4+H$3)/2,"")</f>
        <v>1.5</v>
      </c>
      <c r="I4" s="30">
        <f t="shared" ref="I4:I14" si="1">IF(ROW(H4:H18)-ROW($F$4)&lt;=COLUMN(I3:V3)-COLUMN($G$3),($F4+I$3)/2,"")</f>
        <v>2.5</v>
      </c>
      <c r="J4" s="30">
        <f t="shared" ref="J4:J14" si="2">IF(ROW(I4:I18)-ROW($F$4)&lt;=COLUMN(J3:V3)-COLUMN($G$3),($F4+J$3)/2,"")</f>
        <v>0.5</v>
      </c>
      <c r="K4" s="30">
        <f t="shared" ref="K4:K14" si="3">IF(ROW(J4:J18)-ROW($F$4)&lt;=COLUMN(K3:V3)-COLUMN($G$3),($F4+K$3)/2,"")</f>
        <v>12</v>
      </c>
      <c r="L4" s="30">
        <f t="shared" ref="L4:L14" si="4">IF(ROW(K4:K18)-ROW($F$4)&lt;=COLUMN(L3:V3)-COLUMN($G$3),($F4+L$3)/2,"")</f>
        <v>3</v>
      </c>
      <c r="M4" s="30">
        <f t="shared" ref="M4:M14" si="5">IF(ROW(L4:L18)-ROW($F$4)&lt;=COLUMN(M3:V3)-COLUMN($G$3),($F4+M$3)/2,"")</f>
        <v>-3</v>
      </c>
      <c r="N4" s="30">
        <f t="shared" ref="N4:N14" si="6">IF(ROW(M4:M18)-ROW($F$4)&lt;=COLUMN(N3:V3)-COLUMN($G$3),($F4+N$3)/2,"")</f>
        <v>-3.5</v>
      </c>
      <c r="O4" s="30">
        <f t="shared" ref="O4:O14" si="7">IF(ROW(N4:N18)-ROW($F$4)&lt;=COLUMN(O3:V3)-COLUMN($G$3),($F4+O$3)/2,"")</f>
        <v>10</v>
      </c>
      <c r="P4" s="30">
        <f t="shared" ref="P4:P14" si="8">IF(ROW(O4:O18)-ROW($F$4)&lt;=COLUMN(P3:V3)-COLUMN($G$3),($F4+P$3)/2,"")</f>
        <v>5</v>
      </c>
      <c r="Q4" s="30">
        <f>IF(ROW(P4:P18)-ROW($F$4)&lt;=COLUMN(Q3:V3)-COLUMN($G$3),($F4+Q$3)/2,"")</f>
        <v>3.5</v>
      </c>
      <c r="R4" s="30">
        <f t="shared" ref="R4:R13" si="9">IF(ROW(Q4:Q18)-ROW($F$4)&lt;=COLUMN(R3:AE3)-COLUMN($G$3),($F4+R$3)/2,"")</f>
        <v>2</v>
      </c>
      <c r="S4" s="30">
        <f t="shared" ref="S4:S13" si="10">IF(ROW(R4:R18)-ROW($F$4)&lt;=COLUMN(S3:AF3)-COLUMN($G$3),($F4+S$3)/2,"")</f>
        <v>-2.5</v>
      </c>
      <c r="T4" s="30">
        <f t="shared" ref="T4:T13" si="11">IF(ROW(S4:S18)-ROW($F$4)&lt;=COLUMN(T3:AF3)-COLUMN($G$3),($F4+T$3)/2,"")</f>
        <v>3.5</v>
      </c>
      <c r="U4" s="31">
        <f t="shared" ref="U4:U13" si="12">IF(ROW(T4:T18)-ROW($F$4)&lt;=COLUMN(U3:AF3)-COLUMN($G$3),($F4+U$3)/2,"")</f>
        <v>4</v>
      </c>
    </row>
    <row r="5" spans="1:33" x14ac:dyDescent="0.35">
      <c r="A5" s="4">
        <f>A4+1</f>
        <v>2</v>
      </c>
      <c r="B5" s="4">
        <v>45</v>
      </c>
      <c r="C5" s="4">
        <v>45</v>
      </c>
      <c r="D5" s="4">
        <f t="shared" ref="D5:D18" si="13">B5-C5</f>
        <v>0</v>
      </c>
      <c r="E5" s="4"/>
      <c r="F5">
        <f t="shared" si="0"/>
        <v>0</v>
      </c>
      <c r="G5" s="32" t="str">
        <f t="shared" ref="G5:I18" si="14">IF(ROW(F5:F19)-ROW($F$4)&lt;=COLUMN(G4:U4)-COLUMN($G$3),($F5+G$3)/2,"")</f>
        <v/>
      </c>
      <c r="H5">
        <f t="shared" si="14"/>
        <v>0</v>
      </c>
      <c r="I5">
        <f t="shared" si="1"/>
        <v>1</v>
      </c>
      <c r="J5">
        <f t="shared" si="2"/>
        <v>-1</v>
      </c>
      <c r="K5">
        <f t="shared" si="3"/>
        <v>10.5</v>
      </c>
      <c r="L5">
        <f t="shared" si="4"/>
        <v>1.5</v>
      </c>
      <c r="M5">
        <f t="shared" si="5"/>
        <v>-4.5</v>
      </c>
      <c r="N5">
        <f t="shared" si="6"/>
        <v>-5</v>
      </c>
      <c r="O5">
        <f t="shared" si="7"/>
        <v>8.5</v>
      </c>
      <c r="P5">
        <f t="shared" si="8"/>
        <v>3.5</v>
      </c>
      <c r="Q5">
        <f>IF(ROW(P5:P19)-ROW($F$4)&lt;=COLUMN(Q4:V4)-COLUMN($G$3),($F5+Q$3)/2,"")</f>
        <v>2</v>
      </c>
      <c r="R5">
        <f t="shared" si="9"/>
        <v>0.5</v>
      </c>
      <c r="S5">
        <f t="shared" si="10"/>
        <v>-4</v>
      </c>
      <c r="T5">
        <f t="shared" si="11"/>
        <v>2</v>
      </c>
      <c r="U5" s="33">
        <f t="shared" si="12"/>
        <v>2.5</v>
      </c>
      <c r="W5" t="s">
        <v>18</v>
      </c>
      <c r="X5" s="5" t="e" cm="1">
        <f t="array" aca="1" ref="X5" ca="1">SRINV(X3,A18)</f>
        <v>#NAME?</v>
      </c>
      <c r="Z5" t="e" cm="1">
        <f t="array" aca="1" ref="Z5" ca="1">FTEXT(X5)</f>
        <v>#NAME?</v>
      </c>
      <c r="AB5" t="e">
        <f t="array" aca="1" ref="AB5:AC13" ca="1">SR_CONF(B4:B18,C4:C18,TRUE,1,,FALSE)</f>
        <v>#NAME?</v>
      </c>
      <c r="AC5" s="5" t="e">
        <f ca="1"/>
        <v>#NAME?</v>
      </c>
      <c r="AF5" t="e">
        <f t="array" aca="1" ref="AF5:AG13" ca="1">SR_CONF(B4:B18,C4:C18,TRUE,0,,FALSE)</f>
        <v>#NAME?</v>
      </c>
      <c r="AG5" s="5" t="e">
        <f ca="1"/>
        <v>#NAME?</v>
      </c>
    </row>
    <row r="6" spans="1:33" x14ac:dyDescent="0.35">
      <c r="A6" s="4">
        <f t="shared" ref="A6:A18" si="15">A5+1</f>
        <v>3</v>
      </c>
      <c r="B6" s="4">
        <v>33</v>
      </c>
      <c r="C6" s="4">
        <v>31</v>
      </c>
      <c r="D6" s="4">
        <f t="shared" si="13"/>
        <v>2</v>
      </c>
      <c r="E6" s="4"/>
      <c r="F6">
        <f t="shared" si="0"/>
        <v>2</v>
      </c>
      <c r="G6" s="34" t="str">
        <f t="shared" si="14"/>
        <v/>
      </c>
      <c r="H6" t="str">
        <f t="shared" si="14"/>
        <v/>
      </c>
      <c r="I6">
        <f t="shared" si="1"/>
        <v>2</v>
      </c>
      <c r="J6">
        <f t="shared" si="2"/>
        <v>0</v>
      </c>
      <c r="K6">
        <f t="shared" si="3"/>
        <v>11.5</v>
      </c>
      <c r="L6">
        <f t="shared" si="4"/>
        <v>2.5</v>
      </c>
      <c r="M6">
        <f t="shared" si="5"/>
        <v>-3.5</v>
      </c>
      <c r="N6">
        <f t="shared" si="6"/>
        <v>-4</v>
      </c>
      <c r="O6">
        <f t="shared" si="7"/>
        <v>9.5</v>
      </c>
      <c r="P6">
        <f t="shared" si="8"/>
        <v>4.5</v>
      </c>
      <c r="Q6">
        <f t="shared" ref="Q6:Q12" si="16">IF(ROW(P6:P20)-ROW($F$4)&lt;=COLUMN(Q5:AD5)-COLUMN($G$3),($F6+Q$3)/2,"")</f>
        <v>3</v>
      </c>
      <c r="R6">
        <f t="shared" si="9"/>
        <v>1.5</v>
      </c>
      <c r="S6">
        <f t="shared" si="10"/>
        <v>-3</v>
      </c>
      <c r="T6">
        <f t="shared" si="11"/>
        <v>3</v>
      </c>
      <c r="U6" s="33">
        <f t="shared" si="12"/>
        <v>3.5</v>
      </c>
      <c r="W6" t="s">
        <v>61</v>
      </c>
      <c r="X6" s="23" t="e" cm="1">
        <f t="array" aca="1" ref="X6" ca="1">SRDIST(X5,A18)</f>
        <v>#NAME?</v>
      </c>
      <c r="Z6" t="e" cm="1">
        <f t="array" aca="1" ref="Z6" ca="1">FTEXT(X6)</f>
        <v>#NAME?</v>
      </c>
      <c r="AB6" t="e">
        <f ca="1"/>
        <v>#NAME?</v>
      </c>
      <c r="AC6" s="23" t="e">
        <f ca="1"/>
        <v>#NAME?</v>
      </c>
      <c r="AF6" t="e">
        <f ca="1"/>
        <v>#NAME?</v>
      </c>
      <c r="AG6" s="23" t="e">
        <f ca="1"/>
        <v>#NAME?</v>
      </c>
    </row>
    <row r="7" spans="1:33" x14ac:dyDescent="0.35">
      <c r="A7" s="4">
        <f t="shared" si="15"/>
        <v>4</v>
      </c>
      <c r="B7" s="4">
        <v>22</v>
      </c>
      <c r="C7" s="4">
        <v>24</v>
      </c>
      <c r="D7" s="4">
        <f t="shared" si="13"/>
        <v>-2</v>
      </c>
      <c r="E7" s="4"/>
      <c r="F7">
        <f t="shared" si="0"/>
        <v>-2</v>
      </c>
      <c r="G7" s="34" t="str">
        <f t="shared" si="14"/>
        <v/>
      </c>
      <c r="H7" t="str">
        <f t="shared" si="14"/>
        <v/>
      </c>
      <c r="I7" t="str">
        <f t="shared" si="1"/>
        <v/>
      </c>
      <c r="J7">
        <f t="shared" si="2"/>
        <v>-2</v>
      </c>
      <c r="K7">
        <f t="shared" si="3"/>
        <v>9.5</v>
      </c>
      <c r="L7">
        <f t="shared" si="4"/>
        <v>0.5</v>
      </c>
      <c r="M7">
        <f t="shared" si="5"/>
        <v>-5.5</v>
      </c>
      <c r="N7">
        <f t="shared" si="6"/>
        <v>-6</v>
      </c>
      <c r="O7">
        <f t="shared" si="7"/>
        <v>7.5</v>
      </c>
      <c r="P7">
        <f t="shared" si="8"/>
        <v>2.5</v>
      </c>
      <c r="Q7">
        <f t="shared" si="16"/>
        <v>1</v>
      </c>
      <c r="R7">
        <f t="shared" si="9"/>
        <v>-0.5</v>
      </c>
      <c r="S7">
        <f t="shared" si="10"/>
        <v>-5</v>
      </c>
      <c r="T7">
        <f t="shared" si="11"/>
        <v>1</v>
      </c>
      <c r="U7" s="33">
        <f t="shared" si="12"/>
        <v>1.5</v>
      </c>
      <c r="W7" t="s">
        <v>62</v>
      </c>
      <c r="X7" s="23" t="e">
        <f ca="1">SMALL(G4:U18,X5)</f>
        <v>#NAME?</v>
      </c>
      <c r="Z7" t="e" cm="1">
        <f t="array" aca="1" ref="Z7" ca="1">FTEXT(X7)</f>
        <v>#NAME?</v>
      </c>
      <c r="AB7" t="e">
        <f ca="1"/>
        <v>#NAME?</v>
      </c>
      <c r="AC7" s="23" t="e">
        <f ca="1"/>
        <v>#NAME?</v>
      </c>
      <c r="AF7" t="e">
        <f ca="1"/>
        <v>#NAME?</v>
      </c>
      <c r="AG7" s="23" t="e">
        <f ca="1"/>
        <v>#NAME?</v>
      </c>
    </row>
    <row r="8" spans="1:33" x14ac:dyDescent="0.35">
      <c r="A8" s="4">
        <f t="shared" si="15"/>
        <v>5</v>
      </c>
      <c r="B8" s="4">
        <v>99</v>
      </c>
      <c r="C8" s="4">
        <v>78</v>
      </c>
      <c r="D8" s="4">
        <f t="shared" si="13"/>
        <v>21</v>
      </c>
      <c r="E8" s="4"/>
      <c r="F8">
        <f t="shared" si="0"/>
        <v>21</v>
      </c>
      <c r="G8" s="34" t="str">
        <f t="shared" si="14"/>
        <v/>
      </c>
      <c r="H8" t="str">
        <f t="shared" si="14"/>
        <v/>
      </c>
      <c r="I8" t="str">
        <f t="shared" si="1"/>
        <v/>
      </c>
      <c r="J8" t="str">
        <f t="shared" si="2"/>
        <v/>
      </c>
      <c r="K8">
        <f t="shared" si="3"/>
        <v>21</v>
      </c>
      <c r="L8">
        <f t="shared" si="4"/>
        <v>12</v>
      </c>
      <c r="M8">
        <f t="shared" si="5"/>
        <v>6</v>
      </c>
      <c r="N8">
        <f t="shared" si="6"/>
        <v>5.5</v>
      </c>
      <c r="O8">
        <f t="shared" si="7"/>
        <v>19</v>
      </c>
      <c r="P8">
        <f t="shared" si="8"/>
        <v>14</v>
      </c>
      <c r="Q8">
        <f t="shared" si="16"/>
        <v>12.5</v>
      </c>
      <c r="R8">
        <f t="shared" si="9"/>
        <v>11</v>
      </c>
      <c r="S8">
        <f t="shared" si="10"/>
        <v>6.5</v>
      </c>
      <c r="T8">
        <f t="shared" si="11"/>
        <v>12.5</v>
      </c>
      <c r="U8" s="33">
        <f t="shared" si="12"/>
        <v>13</v>
      </c>
      <c r="W8" t="s">
        <v>63</v>
      </c>
      <c r="X8" s="23" t="e">
        <f ca="1">LARGE(G4:U18,X5)</f>
        <v>#NAME?</v>
      </c>
      <c r="Z8" t="e" cm="1">
        <f t="array" aca="1" ref="Z8" ca="1">FTEXT(X8)</f>
        <v>#NAME?</v>
      </c>
      <c r="AB8" t="e">
        <f ca="1"/>
        <v>#NAME?</v>
      </c>
      <c r="AC8" s="23" t="e">
        <f ca="1"/>
        <v>#NAME?</v>
      </c>
      <c r="AF8" t="e">
        <f ca="1"/>
        <v>#NAME?</v>
      </c>
      <c r="AG8" s="23" t="e">
        <f ca="1"/>
        <v>#NAME?</v>
      </c>
    </row>
    <row r="9" spans="1:33" x14ac:dyDescent="0.35">
      <c r="A9" s="4">
        <f t="shared" si="15"/>
        <v>6</v>
      </c>
      <c r="B9" s="4">
        <v>79</v>
      </c>
      <c r="C9" s="4">
        <v>76</v>
      </c>
      <c r="D9" s="4">
        <f t="shared" si="13"/>
        <v>3</v>
      </c>
      <c r="E9" s="4"/>
      <c r="F9">
        <f t="shared" si="0"/>
        <v>3</v>
      </c>
      <c r="G9" s="34" t="str">
        <f t="shared" si="14"/>
        <v/>
      </c>
      <c r="H9" t="str">
        <f t="shared" si="14"/>
        <v/>
      </c>
      <c r="I9" t="str">
        <f t="shared" si="1"/>
        <v/>
      </c>
      <c r="J9" t="str">
        <f t="shared" si="2"/>
        <v/>
      </c>
      <c r="K9" t="str">
        <f t="shared" si="3"/>
        <v/>
      </c>
      <c r="L9">
        <f t="shared" si="4"/>
        <v>3</v>
      </c>
      <c r="M9">
        <f t="shared" si="5"/>
        <v>-3</v>
      </c>
      <c r="N9">
        <f t="shared" si="6"/>
        <v>-3.5</v>
      </c>
      <c r="O9">
        <f t="shared" si="7"/>
        <v>10</v>
      </c>
      <c r="P9">
        <f t="shared" si="8"/>
        <v>5</v>
      </c>
      <c r="Q9">
        <f t="shared" si="16"/>
        <v>3.5</v>
      </c>
      <c r="R9">
        <f t="shared" si="9"/>
        <v>2</v>
      </c>
      <c r="S9">
        <f t="shared" si="10"/>
        <v>-2.5</v>
      </c>
      <c r="T9">
        <f t="shared" si="11"/>
        <v>3.5</v>
      </c>
      <c r="U9" s="33">
        <f t="shared" si="12"/>
        <v>4</v>
      </c>
      <c r="W9" t="s">
        <v>17</v>
      </c>
      <c r="X9" s="23">
        <f>MEDIAN(G4:U18)</f>
        <v>2.5</v>
      </c>
      <c r="Z9" t="e" cm="1">
        <f t="array" aca="1" ref="Z9" ca="1">FTEXT(X9)</f>
        <v>#NAME?</v>
      </c>
      <c r="AB9" t="e">
        <f ca="1"/>
        <v>#NAME?</v>
      </c>
      <c r="AC9" s="23" t="e">
        <f ca="1"/>
        <v>#NAME?</v>
      </c>
      <c r="AF9" t="e">
        <f ca="1"/>
        <v>#NAME?</v>
      </c>
      <c r="AG9" s="23" t="e">
        <f ca="1"/>
        <v>#NAME?</v>
      </c>
    </row>
    <row r="10" spans="1:33" x14ac:dyDescent="0.35">
      <c r="A10" s="4">
        <f t="shared" si="15"/>
        <v>7</v>
      </c>
      <c r="B10" s="4">
        <v>4</v>
      </c>
      <c r="C10" s="4">
        <v>13</v>
      </c>
      <c r="D10" s="4">
        <f t="shared" si="13"/>
        <v>-9</v>
      </c>
      <c r="E10" s="4"/>
      <c r="F10">
        <f t="shared" si="0"/>
        <v>-9</v>
      </c>
      <c r="G10" s="34" t="str">
        <f t="shared" si="14"/>
        <v/>
      </c>
      <c r="H10" t="str">
        <f t="shared" si="14"/>
        <v/>
      </c>
      <c r="I10" t="str">
        <f t="shared" si="1"/>
        <v/>
      </c>
      <c r="J10" t="str">
        <f t="shared" si="2"/>
        <v/>
      </c>
      <c r="K10" t="str">
        <f t="shared" si="3"/>
        <v/>
      </c>
      <c r="L10" t="str">
        <f t="shared" si="4"/>
        <v/>
      </c>
      <c r="M10">
        <f t="shared" si="5"/>
        <v>-9</v>
      </c>
      <c r="N10">
        <f t="shared" si="6"/>
        <v>-9.5</v>
      </c>
      <c r="O10">
        <f t="shared" si="7"/>
        <v>4</v>
      </c>
      <c r="P10">
        <f t="shared" si="8"/>
        <v>-1</v>
      </c>
      <c r="Q10">
        <f t="shared" si="16"/>
        <v>-2.5</v>
      </c>
      <c r="R10">
        <f t="shared" si="9"/>
        <v>-4</v>
      </c>
      <c r="S10">
        <f t="shared" si="10"/>
        <v>-8.5</v>
      </c>
      <c r="T10">
        <f t="shared" si="11"/>
        <v>-2.5</v>
      </c>
      <c r="U10" s="33">
        <f t="shared" si="12"/>
        <v>-2</v>
      </c>
      <c r="W10" t="s">
        <v>64</v>
      </c>
      <c r="X10" s="23" t="e">
        <f ca="1">X5+1</f>
        <v>#NAME?</v>
      </c>
      <c r="Z10" t="e" cm="1">
        <f t="array" aca="1" ref="Z10" ca="1">FTEXT(X10)</f>
        <v>#NAME?</v>
      </c>
      <c r="AB10" t="e">
        <f ca="1"/>
        <v>#NAME?</v>
      </c>
      <c r="AC10" s="23" t="e">
        <f ca="1"/>
        <v>#NAME?</v>
      </c>
      <c r="AF10" t="e">
        <f ca="1"/>
        <v>#NAME?</v>
      </c>
      <c r="AG10" s="23" t="e">
        <f ca="1"/>
        <v>#NAME?</v>
      </c>
    </row>
    <row r="11" spans="1:33" x14ac:dyDescent="0.35">
      <c r="A11" s="4">
        <f t="shared" si="15"/>
        <v>8</v>
      </c>
      <c r="B11" s="4">
        <v>36</v>
      </c>
      <c r="C11" s="4">
        <v>46</v>
      </c>
      <c r="D11" s="4">
        <f t="shared" si="13"/>
        <v>-10</v>
      </c>
      <c r="E11" s="4"/>
      <c r="F11">
        <f t="shared" si="0"/>
        <v>-10</v>
      </c>
      <c r="G11" s="34" t="str">
        <f t="shared" si="14"/>
        <v/>
      </c>
      <c r="H11" t="str">
        <f t="shared" si="14"/>
        <v/>
      </c>
      <c r="I11" t="str">
        <f t="shared" si="1"/>
        <v/>
      </c>
      <c r="J11" t="str">
        <f t="shared" si="2"/>
        <v/>
      </c>
      <c r="K11" t="str">
        <f t="shared" si="3"/>
        <v/>
      </c>
      <c r="L11" t="str">
        <f t="shared" si="4"/>
        <v/>
      </c>
      <c r="M11" t="str">
        <f t="shared" si="5"/>
        <v/>
      </c>
      <c r="N11">
        <f t="shared" si="6"/>
        <v>-10</v>
      </c>
      <c r="O11">
        <f t="shared" si="7"/>
        <v>3.5</v>
      </c>
      <c r="P11">
        <f t="shared" si="8"/>
        <v>-1.5</v>
      </c>
      <c r="Q11">
        <f t="shared" si="16"/>
        <v>-3</v>
      </c>
      <c r="R11">
        <f t="shared" si="9"/>
        <v>-4.5</v>
      </c>
      <c r="S11">
        <f t="shared" si="10"/>
        <v>-9</v>
      </c>
      <c r="T11">
        <f t="shared" si="11"/>
        <v>-3</v>
      </c>
      <c r="U11" s="33">
        <f t="shared" si="12"/>
        <v>-2.5</v>
      </c>
      <c r="W11" t="s">
        <v>61</v>
      </c>
      <c r="X11" s="23" t="e" cm="1">
        <f t="array" aca="1" ref="X11" ca="1">SRDIST(X10,A18)</f>
        <v>#NAME?</v>
      </c>
      <c r="Z11" t="e" cm="1">
        <f t="array" aca="1" ref="Z11" ca="1">FTEXT(X11)</f>
        <v>#NAME?</v>
      </c>
      <c r="AB11" t="e">
        <f ca="1"/>
        <v>#NAME?</v>
      </c>
      <c r="AC11" s="23" t="e">
        <f ca="1"/>
        <v>#NAME?</v>
      </c>
      <c r="AF11" t="e">
        <f ca="1"/>
        <v>#NAME?</v>
      </c>
      <c r="AG11" s="23" t="e">
        <f ca="1"/>
        <v>#NAME?</v>
      </c>
    </row>
    <row r="12" spans="1:33" x14ac:dyDescent="0.35">
      <c r="A12" s="4">
        <f t="shared" si="15"/>
        <v>9</v>
      </c>
      <c r="B12" s="4">
        <v>62</v>
      </c>
      <c r="C12" s="4">
        <v>45</v>
      </c>
      <c r="D12" s="4">
        <f t="shared" si="13"/>
        <v>17</v>
      </c>
      <c r="E12" s="4"/>
      <c r="F12">
        <f t="shared" si="0"/>
        <v>17</v>
      </c>
      <c r="G12" s="34" t="str">
        <f t="shared" si="14"/>
        <v/>
      </c>
      <c r="H12" t="str">
        <f t="shared" si="14"/>
        <v/>
      </c>
      <c r="I12" t="str">
        <f t="shared" si="1"/>
        <v/>
      </c>
      <c r="J12" t="str">
        <f t="shared" si="2"/>
        <v/>
      </c>
      <c r="K12" t="str">
        <f t="shared" si="3"/>
        <v/>
      </c>
      <c r="L12" t="str">
        <f t="shared" si="4"/>
        <v/>
      </c>
      <c r="M12" t="str">
        <f t="shared" si="5"/>
        <v/>
      </c>
      <c r="N12" t="str">
        <f t="shared" si="6"/>
        <v/>
      </c>
      <c r="O12">
        <f t="shared" si="7"/>
        <v>17</v>
      </c>
      <c r="P12">
        <f t="shared" si="8"/>
        <v>12</v>
      </c>
      <c r="Q12">
        <f t="shared" si="16"/>
        <v>10.5</v>
      </c>
      <c r="R12">
        <f t="shared" si="9"/>
        <v>9</v>
      </c>
      <c r="S12">
        <f t="shared" si="10"/>
        <v>4.5</v>
      </c>
      <c r="T12">
        <f t="shared" si="11"/>
        <v>10.5</v>
      </c>
      <c r="U12" s="33">
        <f t="shared" si="12"/>
        <v>11</v>
      </c>
      <c r="W12" t="s">
        <v>62</v>
      </c>
      <c r="X12" s="23" t="e">
        <f ca="1">SMALL(G4:U18,X10)</f>
        <v>#NAME?</v>
      </c>
      <c r="Z12" t="e" cm="1">
        <f t="array" aca="1" ref="Z12" ca="1">FTEXT(X12)</f>
        <v>#NAME?</v>
      </c>
      <c r="AB12" t="e">
        <f ca="1"/>
        <v>#NAME?</v>
      </c>
      <c r="AC12" s="23" t="e">
        <f ca="1"/>
        <v>#NAME?</v>
      </c>
      <c r="AF12" t="e">
        <f ca="1"/>
        <v>#NAME?</v>
      </c>
      <c r="AG12" s="23" t="e">
        <f ca="1"/>
        <v>#NAME?</v>
      </c>
    </row>
    <row r="13" spans="1:33" x14ac:dyDescent="0.35">
      <c r="A13" s="4">
        <f t="shared" si="15"/>
        <v>10</v>
      </c>
      <c r="B13" s="4">
        <v>51</v>
      </c>
      <c r="C13" s="4">
        <v>44</v>
      </c>
      <c r="D13" s="4">
        <f t="shared" si="13"/>
        <v>7</v>
      </c>
      <c r="E13" s="4"/>
      <c r="F13">
        <f t="shared" si="0"/>
        <v>7</v>
      </c>
      <c r="G13" s="34" t="str">
        <f t="shared" si="14"/>
        <v/>
      </c>
      <c r="H13" t="str">
        <f t="shared" si="14"/>
        <v/>
      </c>
      <c r="I13" t="str">
        <f t="shared" si="1"/>
        <v/>
      </c>
      <c r="J13" t="str">
        <f t="shared" si="2"/>
        <v/>
      </c>
      <c r="K13" t="str">
        <f t="shared" si="3"/>
        <v/>
      </c>
      <c r="L13" t="str">
        <f t="shared" si="4"/>
        <v/>
      </c>
      <c r="M13" t="str">
        <f t="shared" si="5"/>
        <v/>
      </c>
      <c r="N13" t="str">
        <f t="shared" si="6"/>
        <v/>
      </c>
      <c r="O13" t="str">
        <f t="shared" si="7"/>
        <v/>
      </c>
      <c r="P13">
        <f t="shared" si="8"/>
        <v>7</v>
      </c>
      <c r="Q13">
        <f>IF(ROW(P13:P27)-ROW($F$4)&lt;=COLUMN(Q12:V12)-COLUMN($G$3),($F13+Q$3)/2,"")</f>
        <v>5.5</v>
      </c>
      <c r="R13">
        <f t="shared" si="9"/>
        <v>4</v>
      </c>
      <c r="S13">
        <f t="shared" si="10"/>
        <v>-0.5</v>
      </c>
      <c r="T13">
        <f t="shared" si="11"/>
        <v>5.5</v>
      </c>
      <c r="U13" s="33">
        <f t="shared" si="12"/>
        <v>6</v>
      </c>
      <c r="W13" t="s">
        <v>63</v>
      </c>
      <c r="X13" s="15" t="e">
        <f ca="1">LARGE(G4:U18,X10)</f>
        <v>#NAME?</v>
      </c>
      <c r="Z13" t="e" cm="1">
        <f t="array" aca="1" ref="Z13" ca="1">FTEXT(X13)</f>
        <v>#NAME?</v>
      </c>
      <c r="AB13" t="e">
        <f ca="1"/>
        <v>#NAME?</v>
      </c>
      <c r="AC13" s="15" t="e">
        <f ca="1"/>
        <v>#NAME?</v>
      </c>
      <c r="AF13" t="e">
        <f ca="1"/>
        <v>#NAME?</v>
      </c>
      <c r="AG13" s="15" t="e">
        <f ca="1"/>
        <v>#NAME?</v>
      </c>
    </row>
    <row r="14" spans="1:33" x14ac:dyDescent="0.35">
      <c r="A14" s="4">
        <f t="shared" si="15"/>
        <v>11</v>
      </c>
      <c r="B14" s="4">
        <v>27</v>
      </c>
      <c r="C14" s="4">
        <v>23</v>
      </c>
      <c r="D14" s="4">
        <f t="shared" si="13"/>
        <v>4</v>
      </c>
      <c r="E14" s="4"/>
      <c r="F14">
        <f t="shared" si="0"/>
        <v>4</v>
      </c>
      <c r="G14" s="34" t="str">
        <f t="shared" si="14"/>
        <v/>
      </c>
      <c r="H14" t="str">
        <f t="shared" si="14"/>
        <v/>
      </c>
      <c r="I14" t="str">
        <f t="shared" si="1"/>
        <v/>
      </c>
      <c r="J14" t="str">
        <f t="shared" si="2"/>
        <v/>
      </c>
      <c r="K14" t="str">
        <f t="shared" si="3"/>
        <v/>
      </c>
      <c r="L14" t="str">
        <f t="shared" si="4"/>
        <v/>
      </c>
      <c r="M14" t="str">
        <f t="shared" si="5"/>
        <v/>
      </c>
      <c r="N14" t="str">
        <f t="shared" si="6"/>
        <v/>
      </c>
      <c r="O14" t="str">
        <f t="shared" si="7"/>
        <v/>
      </c>
      <c r="P14" t="str">
        <f t="shared" si="8"/>
        <v/>
      </c>
      <c r="Q14">
        <f>IF(ROW(P14:P28)-ROW($F$4)&lt;=COLUMN(Q13:V13)-COLUMN($G$3),($F14+Q$3)/2,"")</f>
        <v>4</v>
      </c>
      <c r="R14">
        <f>IF(ROW(Q14:Q28)-ROW($F$4)&lt;=COLUMN(R13:AE13)-COLUMN($G$3),($F14+R$3)/2,"")</f>
        <v>2.5</v>
      </c>
      <c r="S14">
        <f>IF(ROW(R14:R28)-ROW($F$4)&lt;=COLUMN(S13:AE13)-COLUMN($G$3),($F14+S$3)/2,"")</f>
        <v>-2</v>
      </c>
      <c r="T14">
        <f>IF(ROW(S14:S28)-ROW($F$4)&lt;=COLUMN(T13:AE13)-COLUMN($G$3),($F14+T$3)/2,"")</f>
        <v>4</v>
      </c>
      <c r="U14" s="33">
        <f>IF(ROW(T14:T28)-ROW($F$4)&lt;=COLUMN(U13:AE13)-COLUMN($G$3),($F14+U$3)/2,"")</f>
        <v>4.5</v>
      </c>
    </row>
    <row r="15" spans="1:33" x14ac:dyDescent="0.35">
      <c r="A15" s="4">
        <f t="shared" si="15"/>
        <v>12</v>
      </c>
      <c r="B15" s="4">
        <v>15</v>
      </c>
      <c r="C15" s="4">
        <v>14</v>
      </c>
      <c r="D15" s="4">
        <f t="shared" si="13"/>
        <v>1</v>
      </c>
      <c r="E15" s="4"/>
      <c r="F15">
        <f t="shared" si="0"/>
        <v>1</v>
      </c>
      <c r="G15" s="34" t="str">
        <f t="shared" si="14"/>
        <v/>
      </c>
      <c r="H15" t="str">
        <f t="shared" si="14"/>
        <v/>
      </c>
      <c r="I15" t="str">
        <f t="shared" si="14"/>
        <v/>
      </c>
      <c r="J15" t="str">
        <f t="shared" ref="J15:N18" si="17">IF(ROW(I15:I29)-ROW($F$4)&lt;=COLUMN(J14:W14)-COLUMN($G$3),($F15+J$3)/2,"")</f>
        <v/>
      </c>
      <c r="K15" t="str">
        <f t="shared" si="17"/>
        <v/>
      </c>
      <c r="L15" t="str">
        <f t="shared" si="17"/>
        <v/>
      </c>
      <c r="M15" t="str">
        <f t="shared" si="17"/>
        <v/>
      </c>
      <c r="N15" t="str">
        <f t="shared" si="17"/>
        <v/>
      </c>
      <c r="O15" t="str">
        <f>IF(ROW(N15:N29)-ROW($F$4)&lt;=COLUMN(O14:AA14)-COLUMN($G$3),($F15+O$3)/2,"")</f>
        <v/>
      </c>
      <c r="P15" t="str">
        <f t="shared" ref="P15:Q18" si="18">IF(ROW(O15:O29)-ROW($F$4)&lt;=COLUMN(P14:AC14)-COLUMN($G$3),($F15+P$3)/2,"")</f>
        <v/>
      </c>
      <c r="Q15" t="str">
        <f t="shared" si="18"/>
        <v/>
      </c>
      <c r="R15">
        <f>IF(ROW(Q15:Q29)-ROW($F$4)&lt;=COLUMN(R14:AE14)-COLUMN($G$3),($F15+R$3)/2,"")</f>
        <v>1</v>
      </c>
      <c r="S15">
        <f>IF(ROW(R15:R29)-ROW($F$4)&lt;=COLUMN(S14:AF14)-COLUMN($G$3),($F15+S$3)/2,"")</f>
        <v>-3.5</v>
      </c>
      <c r="T15">
        <f>IF(ROW(S15:S29)-ROW($F$4)&lt;=COLUMN(T14:AF14)-COLUMN($G$3),($F15+T$3)/2,"")</f>
        <v>2.5</v>
      </c>
      <c r="U15" s="33">
        <f>IF(ROW(T15:T29)-ROW($F$4)&lt;=COLUMN(U14:AF14)-COLUMN($G$3),($F15+U$3)/2,"")</f>
        <v>3</v>
      </c>
    </row>
    <row r="16" spans="1:33" x14ac:dyDescent="0.35">
      <c r="A16" s="4">
        <f t="shared" si="15"/>
        <v>13</v>
      </c>
      <c r="B16" s="4">
        <v>26</v>
      </c>
      <c r="C16" s="4">
        <v>34</v>
      </c>
      <c r="D16" s="4">
        <f t="shared" si="13"/>
        <v>-8</v>
      </c>
      <c r="E16" s="4"/>
      <c r="F16">
        <f t="shared" si="0"/>
        <v>-8</v>
      </c>
      <c r="G16" s="34" t="str">
        <f t="shared" si="14"/>
        <v/>
      </c>
      <c r="H16" t="str">
        <f t="shared" si="14"/>
        <v/>
      </c>
      <c r="I16" t="str">
        <f t="shared" si="14"/>
        <v/>
      </c>
      <c r="J16" t="str">
        <f t="shared" si="17"/>
        <v/>
      </c>
      <c r="K16" t="str">
        <f t="shared" si="17"/>
        <v/>
      </c>
      <c r="L16" t="str">
        <f t="shared" si="17"/>
        <v/>
      </c>
      <c r="M16" t="str">
        <f t="shared" si="17"/>
        <v/>
      </c>
      <c r="N16" t="str">
        <f t="shared" si="17"/>
        <v/>
      </c>
      <c r="O16" t="str">
        <f>IF(ROW(N16:N30)-ROW($F$4)&lt;=COLUMN(O15:AB15)-COLUMN($G$3),($F16+O$3)/2,"")</f>
        <v/>
      </c>
      <c r="P16" t="str">
        <f t="shared" si="18"/>
        <v/>
      </c>
      <c r="Q16" t="str">
        <f t="shared" si="18"/>
        <v/>
      </c>
      <c r="R16" t="str">
        <f>IF(ROW(Q16:Q30)-ROW($F$4)&lt;=COLUMN(R15:AE15)-COLUMN($G$3),($F16+R$3)/2,"")</f>
        <v/>
      </c>
      <c r="S16">
        <f>IF(ROW(R16:R30)-ROW($F$4)&lt;=COLUMN(S15:AF15)-COLUMN($G$3),($F16+S$3)/2,"")</f>
        <v>-8</v>
      </c>
      <c r="T16">
        <f>IF(ROW(S16:S30)-ROW($F$4)&lt;=COLUMN(T15:AF15)-COLUMN($G$3),($F16+T$3)/2,"")</f>
        <v>-2</v>
      </c>
      <c r="U16" s="33">
        <f>IF(ROW(T16:T30)-ROW($F$4)&lt;=COLUMN(U15:AF15)-COLUMN($G$3),($F16+U$3)/2,"")</f>
        <v>-1.5</v>
      </c>
    </row>
    <row r="17" spans="1:21" x14ac:dyDescent="0.35">
      <c r="A17" s="4">
        <f t="shared" si="15"/>
        <v>14</v>
      </c>
      <c r="B17" s="4">
        <v>83</v>
      </c>
      <c r="C17" s="4">
        <v>79</v>
      </c>
      <c r="D17" s="4">
        <f t="shared" si="13"/>
        <v>4</v>
      </c>
      <c r="E17" s="4"/>
      <c r="F17">
        <f t="shared" si="0"/>
        <v>4</v>
      </c>
      <c r="G17" s="34" t="str">
        <f t="shared" si="14"/>
        <v/>
      </c>
      <c r="H17" t="str">
        <f t="shared" si="14"/>
        <v/>
      </c>
      <c r="I17" t="str">
        <f t="shared" si="14"/>
        <v/>
      </c>
      <c r="J17" t="str">
        <f t="shared" si="17"/>
        <v/>
      </c>
      <c r="K17" t="str">
        <f t="shared" si="17"/>
        <v/>
      </c>
      <c r="L17" t="str">
        <f t="shared" si="17"/>
        <v/>
      </c>
      <c r="M17" t="str">
        <f t="shared" si="17"/>
        <v/>
      </c>
      <c r="N17" t="str">
        <f t="shared" si="17"/>
        <v/>
      </c>
      <c r="O17" t="str">
        <f>IF(ROW(N17:N31)-ROW($F$4)&lt;=COLUMN(O16:AB16)-COLUMN($G$3),($F17+O$3)/2,"")</f>
        <v/>
      </c>
      <c r="P17" t="str">
        <f t="shared" si="18"/>
        <v/>
      </c>
      <c r="Q17" t="str">
        <f t="shared" si="18"/>
        <v/>
      </c>
      <c r="R17" t="str">
        <f>IF(ROW(Q17:Q31)-ROW($F$4)&lt;=COLUMN(R16:AE16)-COLUMN($G$3),($F17+R$3)/2,"")</f>
        <v/>
      </c>
      <c r="S17" t="str">
        <f>IF(ROW(R17:R31)-ROW($F$4)&lt;=COLUMN(S16:AF16)-COLUMN($G$3),($F17+S$3)/2,"")</f>
        <v/>
      </c>
      <c r="T17">
        <f>IF(ROW(S17:S31)-ROW($F$4)&lt;=COLUMN(T16:AF16)-COLUMN($G$3),($F17+T$3)/2,"")</f>
        <v>4</v>
      </c>
      <c r="U17" s="33">
        <f>IF(ROW(T17:T31)-ROW($F$4)&lt;=COLUMN(U16:AF16)-COLUMN($G$3),($F17+U$3)/2,"")</f>
        <v>4.5</v>
      </c>
    </row>
    <row r="18" spans="1:21" x14ac:dyDescent="0.35">
      <c r="A18" s="16">
        <f t="shared" si="15"/>
        <v>15</v>
      </c>
      <c r="B18" s="16">
        <v>86</v>
      </c>
      <c r="C18" s="16">
        <v>81</v>
      </c>
      <c r="D18" s="16">
        <f t="shared" si="13"/>
        <v>5</v>
      </c>
      <c r="E18" s="4"/>
      <c r="F18">
        <f t="shared" si="0"/>
        <v>5</v>
      </c>
      <c r="G18" s="35" t="str">
        <f t="shared" si="14"/>
        <v/>
      </c>
      <c r="H18" s="36" t="str">
        <f t="shared" si="14"/>
        <v/>
      </c>
      <c r="I18" s="36" t="str">
        <f t="shared" si="14"/>
        <v/>
      </c>
      <c r="J18" s="36" t="str">
        <f t="shared" si="17"/>
        <v/>
      </c>
      <c r="K18" s="36" t="str">
        <f t="shared" si="17"/>
        <v/>
      </c>
      <c r="L18" s="36" t="str">
        <f t="shared" si="17"/>
        <v/>
      </c>
      <c r="M18" s="36" t="str">
        <f t="shared" si="17"/>
        <v/>
      </c>
      <c r="N18" s="36" t="str">
        <f t="shared" si="17"/>
        <v/>
      </c>
      <c r="O18" s="36" t="str">
        <f>IF(ROW(N18:N32)-ROW($F$4)&lt;=COLUMN(O17:AB17)-COLUMN($G$3),($F18+O$3)/2,"")</f>
        <v/>
      </c>
      <c r="P18" s="36" t="str">
        <f t="shared" si="18"/>
        <v/>
      </c>
      <c r="Q18" s="36" t="str">
        <f t="shared" si="18"/>
        <v/>
      </c>
      <c r="R18" s="36" t="str">
        <f>IF(ROW(Q18:Q32)-ROW($F$4)&lt;=COLUMN(R17:AE17)-COLUMN($G$3),($F18+R$3)/2,"")</f>
        <v/>
      </c>
      <c r="S18" s="36" t="str">
        <f>IF(ROW(R18:R32)-ROW($F$4)&lt;=COLUMN(S17:AF17)-COLUMN($G$3),($F18+S$3)/2,"")</f>
        <v/>
      </c>
      <c r="T18" s="36" t="str">
        <f>IF(ROW(S18:S32)-ROW($F$4)&lt;=COLUMN(T17:AF17)-COLUMN($G$3),($F18+T$3)/2,"")</f>
        <v/>
      </c>
      <c r="U18" s="37">
        <f>IF(ROW(T18:T32)-ROW($F$4)&lt;=COLUMN(U17:AF17)-COLUMN($G$3),($F18+U$3)/2,"")</f>
        <v>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B7445-6BD3-44DB-A780-C373910E5997}">
  <sheetPr codeName="Sheet107"/>
  <dimension ref="A1:AG18"/>
  <sheetViews>
    <sheetView workbookViewId="0"/>
  </sheetViews>
  <sheetFormatPr defaultRowHeight="14.5" x14ac:dyDescent="0.35"/>
  <cols>
    <col min="1" max="1" width="7.1796875" customWidth="1"/>
    <col min="2" max="4" width="6" customWidth="1"/>
    <col min="5" max="5" width="3" customWidth="1"/>
    <col min="6" max="6" width="4" customWidth="1"/>
    <col min="7" max="22" width="4.453125" customWidth="1"/>
    <col min="25" max="25" width="2.453125" customWidth="1"/>
    <col min="26" max="26" width="26.54296875" customWidth="1"/>
    <col min="30" max="30" width="2.453125" customWidth="1"/>
    <col min="31" max="31" width="18" customWidth="1"/>
    <col min="34" max="34" width="3" customWidth="1"/>
    <col min="35" max="35" width="17.1796875" customWidth="1"/>
  </cols>
  <sheetData>
    <row r="1" spans="1:33" x14ac:dyDescent="0.35">
      <c r="A1" s="1" t="s">
        <v>60</v>
      </c>
    </row>
    <row r="3" spans="1:33" x14ac:dyDescent="0.35">
      <c r="A3" s="27" t="s">
        <v>1</v>
      </c>
      <c r="B3" s="27" t="s">
        <v>2</v>
      </c>
      <c r="C3" s="27" t="s">
        <v>3</v>
      </c>
      <c r="D3" s="27" t="s">
        <v>4</v>
      </c>
      <c r="E3" s="3"/>
      <c r="G3">
        <f t="array" ref="G3:U3">TRANSPOSE(F4:F18)</f>
        <v>3</v>
      </c>
      <c r="H3">
        <v>0</v>
      </c>
      <c r="I3">
        <v>2</v>
      </c>
      <c r="J3">
        <v>-2</v>
      </c>
      <c r="K3">
        <v>21</v>
      </c>
      <c r="L3">
        <v>3</v>
      </c>
      <c r="M3">
        <v>-9</v>
      </c>
      <c r="N3">
        <v>-10</v>
      </c>
      <c r="O3">
        <v>17</v>
      </c>
      <c r="P3">
        <v>7</v>
      </c>
      <c r="Q3">
        <v>4</v>
      </c>
      <c r="R3">
        <v>1</v>
      </c>
      <c r="S3">
        <v>-8</v>
      </c>
      <c r="T3">
        <v>4</v>
      </c>
      <c r="U3">
        <v>5</v>
      </c>
      <c r="W3" t="s">
        <v>61</v>
      </c>
      <c r="X3" s="5">
        <v>0.05</v>
      </c>
    </row>
    <row r="4" spans="1:33" x14ac:dyDescent="0.35">
      <c r="A4" s="4">
        <v>1</v>
      </c>
      <c r="B4" s="4">
        <v>50</v>
      </c>
      <c r="C4" s="4">
        <v>47</v>
      </c>
      <c r="D4" s="4">
        <f>B4-C4</f>
        <v>3</v>
      </c>
      <c r="E4" s="4"/>
      <c r="F4">
        <f t="shared" ref="F4:F18" si="0">D4</f>
        <v>3</v>
      </c>
      <c r="G4" s="29">
        <f>IF(ROW(F4:F18)-ROW($F$4)&lt;=COLUMN(G3:U3)-COLUMN($G$3),($F4+G$3)/2,"")</f>
        <v>3</v>
      </c>
      <c r="H4" s="30"/>
      <c r="I4" s="30">
        <f>IF(ROW(H4:H18)-ROW($F$4)&lt;=COLUMN(I3:W3)-COLUMN($G$3),($F4+I$3)/2,"")</f>
        <v>2.5</v>
      </c>
      <c r="J4" s="30">
        <f>IF(ROW(I4:I18)-ROW($F$4)&lt;=COLUMN(J3:W3)-COLUMN($G$3),($F4+J$3)/2,"")</f>
        <v>0.5</v>
      </c>
      <c r="K4" s="30">
        <f>IF(ROW(J4:J18)-ROW($F$4)&lt;=COLUMN(K3:X3)-COLUMN($G$3),($F4+K$3)/2,"")</f>
        <v>12</v>
      </c>
      <c r="L4" s="30">
        <f>IF(ROW(K4:K18)-ROW($F$4)&lt;=COLUMN(L3:Y3)-COLUMN($G$3),($F4+L$3)/2,"")</f>
        <v>3</v>
      </c>
      <c r="M4" s="30">
        <f>IF(ROW(L4:L18)-ROW($F$4)&lt;=COLUMN(M3:Z3)-COLUMN($G$3),($F4+M$3)/2,"")</f>
        <v>-3</v>
      </c>
      <c r="N4" s="30">
        <f>IF(ROW(M4:M18)-ROW($F$4)&lt;=COLUMN(N3:AA3)-COLUMN($G$3),($F4+N$3)/2,"")</f>
        <v>-3.5</v>
      </c>
      <c r="O4" s="30">
        <f>IF(ROW(N4:N18)-ROW($F$4)&lt;=COLUMN(O3:AA3)-COLUMN($G$3),($F4+O$3)/2,"")</f>
        <v>10</v>
      </c>
      <c r="P4" s="30">
        <f>IF(ROW(O4:O18)-ROW($F$4)&lt;=COLUMN(P3:AA3)-COLUMN($G$3),($F4+P$3)/2,"")</f>
        <v>5</v>
      </c>
      <c r="Q4" s="30">
        <f>IF(ROW(P4:P18)-ROW($F$4)&lt;=COLUMN(Q3:AA3)-COLUMN($G$3),($F4+Q$3)/2,"")</f>
        <v>3.5</v>
      </c>
      <c r="R4" s="30">
        <f>IF(ROW(Q4:Q18)-ROW($F$4)&lt;=COLUMN(R3:AE3)-COLUMN($G$3),($F4+R$3)/2,"")</f>
        <v>2</v>
      </c>
      <c r="S4" s="30">
        <f>IF(ROW(R4:R18)-ROW($F$4)&lt;=COLUMN(S3:AF3)-COLUMN($G$3),($F4+S$3)/2,"")</f>
        <v>-2.5</v>
      </c>
      <c r="T4" s="30">
        <f t="shared" ref="T4:T13" si="1">IF(ROW(S4:S18)-ROW($F$4)&lt;=COLUMN(T3:AF3)-COLUMN($G$3),($F4+T$3)/2,"")</f>
        <v>3.5</v>
      </c>
      <c r="U4" s="31">
        <f t="shared" ref="U4:U13" si="2">IF(ROW(T4:T18)-ROW($F$4)&lt;=COLUMN(U3:AF3)-COLUMN($G$3),($F4+U$3)/2,"")</f>
        <v>4</v>
      </c>
      <c r="W4" t="s">
        <v>13</v>
      </c>
      <c r="X4" s="15">
        <f>COUNTIF(D4:D18,"&lt;&gt;"&amp;0)</f>
        <v>14</v>
      </c>
      <c r="Z4" t="e" cm="1">
        <f t="array" aca="1" ref="Z4" ca="1">FTEXT(X4)</f>
        <v>#NAME?</v>
      </c>
      <c r="AB4" t="e" cm="1">
        <f t="array" aca="1" ref="AB4" ca="1">FTEXT(AB6)</f>
        <v>#NAME?</v>
      </c>
      <c r="AF4" t="e" cm="1">
        <f t="array" aca="1" ref="AF4" ca="1">FTEXT(AF6)</f>
        <v>#NAME?</v>
      </c>
    </row>
    <row r="5" spans="1:33" x14ac:dyDescent="0.35">
      <c r="A5" s="4">
        <f>A4+1</f>
        <v>2</v>
      </c>
      <c r="B5" s="4">
        <v>45</v>
      </c>
      <c r="C5" s="4">
        <v>45</v>
      </c>
      <c r="D5" s="4">
        <f t="shared" ref="D5:D18" si="3">B5-C5</f>
        <v>0</v>
      </c>
      <c r="E5" s="4"/>
      <c r="F5">
        <v>0</v>
      </c>
      <c r="G5" s="34" t="str">
        <f t="shared" ref="G5:I18" si="4">IF(ROW(F5:F19)-ROW($F$4)&lt;=COLUMN(G4:U4)-COLUMN($G$3),($F5+G$3)/2,"")</f>
        <v/>
      </c>
    </row>
    <row r="6" spans="1:33" x14ac:dyDescent="0.35">
      <c r="A6" s="4">
        <f t="shared" ref="A6:A18" si="5">A5+1</f>
        <v>3</v>
      </c>
      <c r="B6" s="4">
        <v>33</v>
      </c>
      <c r="C6" s="4">
        <v>31</v>
      </c>
      <c r="D6" s="4">
        <f t="shared" si="3"/>
        <v>2</v>
      </c>
      <c r="E6" s="4"/>
      <c r="F6">
        <f t="shared" si="0"/>
        <v>2</v>
      </c>
      <c r="G6" s="34" t="str">
        <f t="shared" si="4"/>
        <v/>
      </c>
      <c r="H6" t="str">
        <f t="shared" si="4"/>
        <v/>
      </c>
      <c r="I6">
        <f>IF(ROW(H6:H20)-ROW($F$4)&lt;=COLUMN(I5:V5)-COLUMN($G$3),($F6+I$3)/2,"")</f>
        <v>2</v>
      </c>
      <c r="J6">
        <f>IF(ROW(I6:I20)-ROW($F$4)&lt;=COLUMN(J5:V5)-COLUMN($G$3),($F6+J$3)/2,"")</f>
        <v>0</v>
      </c>
      <c r="K6">
        <f>IF(ROW(J6:J20)-ROW($F$4)&lt;=COLUMN(K5:V5)-COLUMN($G$3),($F6+K$3)/2,"")</f>
        <v>11.5</v>
      </c>
      <c r="L6">
        <f>IF(ROW(K6:K20)-ROW($F$4)&lt;=COLUMN(L5:V5)-COLUMN($G$3),($F6+L$3)/2,"")</f>
        <v>2.5</v>
      </c>
      <c r="M6">
        <f t="shared" ref="M6:S6" si="6">IF(ROW(L6:L20)-ROW($F$4)&lt;=COLUMN(M5:Z5)-COLUMN($G$3),($F6+M$3)/2,"")</f>
        <v>-3.5</v>
      </c>
      <c r="N6">
        <f t="shared" si="6"/>
        <v>-4</v>
      </c>
      <c r="O6">
        <f t="shared" si="6"/>
        <v>9.5</v>
      </c>
      <c r="P6">
        <f t="shared" si="6"/>
        <v>4.5</v>
      </c>
      <c r="Q6">
        <f t="shared" si="6"/>
        <v>3</v>
      </c>
      <c r="R6">
        <f t="shared" si="6"/>
        <v>1.5</v>
      </c>
      <c r="S6">
        <f t="shared" si="6"/>
        <v>-3</v>
      </c>
      <c r="T6">
        <f t="shared" si="1"/>
        <v>3</v>
      </c>
      <c r="U6" s="33">
        <f t="shared" si="2"/>
        <v>3.5</v>
      </c>
      <c r="W6" t="s">
        <v>18</v>
      </c>
      <c r="X6" s="5" t="e" cm="1">
        <f t="array" aca="1" ref="X6" ca="1">SRINV(X3,X4)</f>
        <v>#NAME?</v>
      </c>
      <c r="Z6" t="e" cm="1">
        <f t="array" aca="1" ref="Z6" ca="1">FTEXT(X6)</f>
        <v>#NAME?</v>
      </c>
      <c r="AB6" t="e">
        <f t="array" aca="1" ref="AB6:AC14" ca="1">SR_CONF(B4:B18,C4:C18,TRUE,1)</f>
        <v>#NAME?</v>
      </c>
      <c r="AC6" s="5" t="e">
        <f ca="1"/>
        <v>#NAME?</v>
      </c>
      <c r="AF6" t="e">
        <f t="array" aca="1" ref="AF6:AG14" ca="1">SR_CONF(B4:B18,C4:C18,TRUE,0)</f>
        <v>#NAME?</v>
      </c>
      <c r="AG6" s="5" t="e">
        <f ca="1"/>
        <v>#NAME?</v>
      </c>
    </row>
    <row r="7" spans="1:33" x14ac:dyDescent="0.35">
      <c r="A7" s="4">
        <f t="shared" si="5"/>
        <v>4</v>
      </c>
      <c r="B7" s="4">
        <v>22</v>
      </c>
      <c r="C7" s="4">
        <v>24</v>
      </c>
      <c r="D7" s="4">
        <f t="shared" si="3"/>
        <v>-2</v>
      </c>
      <c r="E7" s="4"/>
      <c r="F7">
        <f t="shared" si="0"/>
        <v>-2</v>
      </c>
      <c r="G7" s="34" t="str">
        <f t="shared" si="4"/>
        <v/>
      </c>
      <c r="H7" t="str">
        <f t="shared" si="4"/>
        <v/>
      </c>
      <c r="I7" t="str">
        <f t="shared" si="4"/>
        <v/>
      </c>
      <c r="J7">
        <f t="shared" ref="J7:S18" si="7">IF(ROW(I7:I21)-ROW($F$4)&lt;=COLUMN(J6:W6)-COLUMN($G$3),($F7+J$3)/2,"")</f>
        <v>-2</v>
      </c>
      <c r="K7">
        <f>IF(ROW(J7:J21)-ROW($F$4)&lt;=COLUMN(K6:X6)-COLUMN($G$3),($F7+K$3)/2,"")</f>
        <v>9.5</v>
      </c>
      <c r="L7">
        <f t="shared" si="7"/>
        <v>0.5</v>
      </c>
      <c r="M7">
        <f>IF(ROW(L7:L21)-ROW($F$4)&lt;=COLUMN(M6:Z6)-COLUMN($G$3),($F7+M$3)/2,"")</f>
        <v>-5.5</v>
      </c>
      <c r="N7">
        <f t="shared" si="7"/>
        <v>-6</v>
      </c>
      <c r="O7">
        <f t="shared" si="7"/>
        <v>7.5</v>
      </c>
      <c r="P7">
        <f t="shared" si="7"/>
        <v>2.5</v>
      </c>
      <c r="Q7">
        <f t="shared" si="7"/>
        <v>1</v>
      </c>
      <c r="R7">
        <f t="shared" si="7"/>
        <v>-0.5</v>
      </c>
      <c r="S7">
        <f t="shared" si="7"/>
        <v>-5</v>
      </c>
      <c r="T7">
        <f t="shared" si="1"/>
        <v>1</v>
      </c>
      <c r="U7" s="33">
        <f t="shared" si="2"/>
        <v>1.5</v>
      </c>
      <c r="W7" t="s">
        <v>61</v>
      </c>
      <c r="X7" s="6" t="e" cm="1">
        <f t="array" aca="1" ref="X7" ca="1">SRDIST(X6,X4,2)</f>
        <v>#NAME?</v>
      </c>
      <c r="Z7" t="e" cm="1">
        <f t="array" aca="1" ref="Z7" ca="1">FTEXT(X7)</f>
        <v>#NAME?</v>
      </c>
      <c r="AB7" t="e">
        <f ca="1"/>
        <v>#NAME?</v>
      </c>
      <c r="AC7" s="6" t="e">
        <f ca="1"/>
        <v>#NAME?</v>
      </c>
      <c r="AF7" t="e">
        <f ca="1"/>
        <v>#NAME?</v>
      </c>
      <c r="AG7" s="6" t="e">
        <f ca="1"/>
        <v>#NAME?</v>
      </c>
    </row>
    <row r="8" spans="1:33" x14ac:dyDescent="0.35">
      <c r="A8" s="4">
        <f t="shared" si="5"/>
        <v>5</v>
      </c>
      <c r="B8" s="4">
        <v>99</v>
      </c>
      <c r="C8" s="4">
        <v>78</v>
      </c>
      <c r="D8" s="4">
        <f t="shared" si="3"/>
        <v>21</v>
      </c>
      <c r="E8" s="4"/>
      <c r="F8">
        <f t="shared" si="0"/>
        <v>21</v>
      </c>
      <c r="G8" s="34" t="str">
        <f t="shared" si="4"/>
        <v/>
      </c>
      <c r="H8" t="str">
        <f t="shared" si="4"/>
        <v/>
      </c>
      <c r="I8" t="str">
        <f t="shared" si="4"/>
        <v/>
      </c>
      <c r="J8" t="str">
        <f t="shared" si="7"/>
        <v/>
      </c>
      <c r="K8">
        <f t="shared" si="7"/>
        <v>21</v>
      </c>
      <c r="L8">
        <f t="shared" si="7"/>
        <v>12</v>
      </c>
      <c r="M8">
        <f t="shared" si="7"/>
        <v>6</v>
      </c>
      <c r="N8">
        <f t="shared" si="7"/>
        <v>5.5</v>
      </c>
      <c r="O8">
        <f t="shared" si="7"/>
        <v>19</v>
      </c>
      <c r="P8">
        <f t="shared" si="7"/>
        <v>14</v>
      </c>
      <c r="Q8">
        <f t="shared" si="7"/>
        <v>12.5</v>
      </c>
      <c r="R8">
        <f t="shared" si="7"/>
        <v>11</v>
      </c>
      <c r="S8">
        <f t="shared" si="7"/>
        <v>6.5</v>
      </c>
      <c r="T8">
        <f t="shared" si="1"/>
        <v>12.5</v>
      </c>
      <c r="U8" s="33">
        <f t="shared" si="2"/>
        <v>13</v>
      </c>
      <c r="W8" t="s">
        <v>62</v>
      </c>
      <c r="X8" s="6" t="e">
        <f ca="1">SMALL(G4:U18,X6)</f>
        <v>#NAME?</v>
      </c>
      <c r="Z8" t="e" cm="1">
        <f t="array" aca="1" ref="Z8" ca="1">FTEXT(X8)</f>
        <v>#NAME?</v>
      </c>
      <c r="AB8" t="e">
        <f ca="1"/>
        <v>#NAME?</v>
      </c>
      <c r="AC8" s="6" t="e">
        <f ca="1"/>
        <v>#NAME?</v>
      </c>
      <c r="AF8" t="e">
        <f ca="1"/>
        <v>#NAME?</v>
      </c>
      <c r="AG8" s="6" t="e">
        <f ca="1"/>
        <v>#NAME?</v>
      </c>
    </row>
    <row r="9" spans="1:33" x14ac:dyDescent="0.35">
      <c r="A9" s="4">
        <f t="shared" si="5"/>
        <v>6</v>
      </c>
      <c r="B9" s="4">
        <v>79</v>
      </c>
      <c r="C9" s="4">
        <v>76</v>
      </c>
      <c r="D9" s="4">
        <f t="shared" si="3"/>
        <v>3</v>
      </c>
      <c r="E9" s="4"/>
      <c r="F9">
        <f t="shared" si="0"/>
        <v>3</v>
      </c>
      <c r="G9" s="34" t="str">
        <f t="shared" si="4"/>
        <v/>
      </c>
      <c r="H9" t="str">
        <f t="shared" si="4"/>
        <v/>
      </c>
      <c r="I9" t="str">
        <f>IF(ROW(H9:H23)-ROW($F$4)&lt;=COLUMN(I8:V8)-COLUMN($G$3),($F9+I$3)/2,"")</f>
        <v/>
      </c>
      <c r="J9" t="str">
        <f>IF(ROW(I9:I23)-ROW($F$4)&lt;=COLUMN(J8:V8)-COLUMN($G$3),($F9+J$3)/2,"")</f>
        <v/>
      </c>
      <c r="K9" t="str">
        <f>IF(ROW(J9:J23)-ROW($F$4)&lt;=COLUMN(K8:V8)-COLUMN($G$3),($F9+K$3)/2,"")</f>
        <v/>
      </c>
      <c r="L9">
        <f>IF(ROW(K9:K23)-ROW($F$4)&lt;=COLUMN(L8:V8)-COLUMN($G$3),($F9+L$3)/2,"")</f>
        <v>3</v>
      </c>
      <c r="M9">
        <f>IF(ROW(L9:L23)-ROW($F$4)&lt;=COLUMN(M8:Z8)-COLUMN($G$3),($F9+M$3)/2,"")</f>
        <v>-3</v>
      </c>
      <c r="N9">
        <f t="shared" si="7"/>
        <v>-3.5</v>
      </c>
      <c r="O9">
        <f t="shared" si="7"/>
        <v>10</v>
      </c>
      <c r="P9">
        <f t="shared" si="7"/>
        <v>5</v>
      </c>
      <c r="Q9">
        <f t="shared" si="7"/>
        <v>3.5</v>
      </c>
      <c r="R9">
        <f t="shared" si="7"/>
        <v>2</v>
      </c>
      <c r="S9">
        <f t="shared" si="7"/>
        <v>-2.5</v>
      </c>
      <c r="T9">
        <f t="shared" si="1"/>
        <v>3.5</v>
      </c>
      <c r="U9" s="33">
        <f t="shared" si="2"/>
        <v>4</v>
      </c>
      <c r="W9" t="s">
        <v>63</v>
      </c>
      <c r="X9" s="6" t="e">
        <f ca="1">LARGE(G4:U18,X6)</f>
        <v>#NAME?</v>
      </c>
      <c r="Z9" t="e" cm="1">
        <f t="array" aca="1" ref="Z9" ca="1">FTEXT(X9)</f>
        <v>#NAME?</v>
      </c>
      <c r="AB9" t="e">
        <f ca="1"/>
        <v>#NAME?</v>
      </c>
      <c r="AC9" s="6" t="e">
        <f ca="1"/>
        <v>#NAME?</v>
      </c>
      <c r="AF9" t="e">
        <f ca="1"/>
        <v>#NAME?</v>
      </c>
      <c r="AG9" s="6" t="e">
        <f ca="1"/>
        <v>#NAME?</v>
      </c>
    </row>
    <row r="10" spans="1:33" x14ac:dyDescent="0.35">
      <c r="A10" s="4">
        <f t="shared" si="5"/>
        <v>7</v>
      </c>
      <c r="B10" s="4">
        <v>4</v>
      </c>
      <c r="C10" s="4">
        <v>13</v>
      </c>
      <c r="D10" s="4">
        <f t="shared" si="3"/>
        <v>-9</v>
      </c>
      <c r="E10" s="4"/>
      <c r="F10">
        <f t="shared" si="0"/>
        <v>-9</v>
      </c>
      <c r="G10" s="34" t="str">
        <f t="shared" si="4"/>
        <v/>
      </c>
      <c r="H10" t="str">
        <f t="shared" si="4"/>
        <v/>
      </c>
      <c r="I10" t="str">
        <f t="shared" si="4"/>
        <v/>
      </c>
      <c r="J10" t="str">
        <f t="shared" si="7"/>
        <v/>
      </c>
      <c r="K10" t="str">
        <f t="shared" si="7"/>
        <v/>
      </c>
      <c r="L10" t="str">
        <f t="shared" si="7"/>
        <v/>
      </c>
      <c r="M10">
        <f t="shared" si="7"/>
        <v>-9</v>
      </c>
      <c r="N10">
        <f t="shared" si="7"/>
        <v>-9.5</v>
      </c>
      <c r="O10">
        <f t="shared" si="7"/>
        <v>4</v>
      </c>
      <c r="P10">
        <f t="shared" si="7"/>
        <v>-1</v>
      </c>
      <c r="Q10">
        <f t="shared" si="7"/>
        <v>-2.5</v>
      </c>
      <c r="R10">
        <f t="shared" si="7"/>
        <v>-4</v>
      </c>
      <c r="S10">
        <f t="shared" si="7"/>
        <v>-8.5</v>
      </c>
      <c r="T10">
        <f t="shared" si="1"/>
        <v>-2.5</v>
      </c>
      <c r="U10" s="33">
        <f t="shared" si="2"/>
        <v>-2</v>
      </c>
      <c r="W10" t="s">
        <v>17</v>
      </c>
      <c r="X10" s="6">
        <f>MEDIAN(G4:U18)</f>
        <v>3</v>
      </c>
      <c r="Z10" t="e" cm="1">
        <f t="array" aca="1" ref="Z10" ca="1">FTEXT(X10)</f>
        <v>#NAME?</v>
      </c>
      <c r="AB10" t="e">
        <f ca="1"/>
        <v>#NAME?</v>
      </c>
      <c r="AC10" s="6" t="e">
        <f ca="1"/>
        <v>#NAME?</v>
      </c>
      <c r="AF10" t="e">
        <f ca="1"/>
        <v>#NAME?</v>
      </c>
      <c r="AG10" s="6" t="e">
        <f ca="1"/>
        <v>#NAME?</v>
      </c>
    </row>
    <row r="11" spans="1:33" x14ac:dyDescent="0.35">
      <c r="A11" s="4">
        <f t="shared" si="5"/>
        <v>8</v>
      </c>
      <c r="B11" s="4">
        <v>36</v>
      </c>
      <c r="C11" s="4">
        <v>46</v>
      </c>
      <c r="D11" s="4">
        <f t="shared" si="3"/>
        <v>-10</v>
      </c>
      <c r="E11" s="4"/>
      <c r="F11">
        <f t="shared" si="0"/>
        <v>-10</v>
      </c>
      <c r="G11" s="34" t="str">
        <f t="shared" si="4"/>
        <v/>
      </c>
      <c r="H11" t="str">
        <f t="shared" si="4"/>
        <v/>
      </c>
      <c r="I11" t="str">
        <f>IF(ROW(H11:H25)-ROW($F$4)&lt;=COLUMN(I10:V10)-COLUMN($G$3),($F11+I$3)/2,"")</f>
        <v/>
      </c>
      <c r="J11" t="str">
        <f>IF(ROW(I11:I25)-ROW($F$4)&lt;=COLUMN(J10:V10)-COLUMN($G$3),($F11+J$3)/2,"")</f>
        <v/>
      </c>
      <c r="K11" t="str">
        <f>IF(ROW(J11:J25)-ROW($F$4)&lt;=COLUMN(K10:V10)-COLUMN($G$3),($F11+K$3)/2,"")</f>
        <v/>
      </c>
      <c r="L11" t="str">
        <f>IF(ROW(K11:K25)-ROW($F$4)&lt;=COLUMN(L10:V10)-COLUMN($G$3),($F11+L$3)/2,"")</f>
        <v/>
      </c>
      <c r="M11" t="str">
        <f>IF(ROW(L11:L25)-ROW($F$4)&lt;=COLUMN(M10:Z10)-COLUMN($G$3),($F11+M$3)/2,"")</f>
        <v/>
      </c>
      <c r="N11">
        <f t="shared" si="7"/>
        <v>-10</v>
      </c>
      <c r="O11">
        <f t="shared" si="7"/>
        <v>3.5</v>
      </c>
      <c r="P11">
        <f t="shared" si="7"/>
        <v>-1.5</v>
      </c>
      <c r="Q11">
        <f t="shared" si="7"/>
        <v>-3</v>
      </c>
      <c r="R11">
        <f t="shared" si="7"/>
        <v>-4.5</v>
      </c>
      <c r="S11">
        <f t="shared" si="7"/>
        <v>-9</v>
      </c>
      <c r="T11">
        <f t="shared" si="1"/>
        <v>-3</v>
      </c>
      <c r="U11" s="33">
        <f t="shared" si="2"/>
        <v>-2.5</v>
      </c>
      <c r="W11" t="s">
        <v>64</v>
      </c>
      <c r="X11" s="6" t="e">
        <f ca="1">X6+1</f>
        <v>#NAME?</v>
      </c>
      <c r="Z11" t="e" cm="1">
        <f t="array" aca="1" ref="Z11" ca="1">FTEXT(X11)</f>
        <v>#NAME?</v>
      </c>
      <c r="AB11" t="e">
        <f ca="1"/>
        <v>#NAME?</v>
      </c>
      <c r="AC11" s="6" t="e">
        <f ca="1"/>
        <v>#NAME?</v>
      </c>
      <c r="AF11" t="e">
        <f ca="1"/>
        <v>#NAME?</v>
      </c>
      <c r="AG11" s="6" t="e">
        <f ca="1"/>
        <v>#NAME?</v>
      </c>
    </row>
    <row r="12" spans="1:33" x14ac:dyDescent="0.35">
      <c r="A12" s="4">
        <f t="shared" si="5"/>
        <v>9</v>
      </c>
      <c r="B12" s="4">
        <v>62</v>
      </c>
      <c r="C12" s="4">
        <v>45</v>
      </c>
      <c r="D12" s="4">
        <f t="shared" si="3"/>
        <v>17</v>
      </c>
      <c r="E12" s="4"/>
      <c r="F12">
        <f t="shared" si="0"/>
        <v>17</v>
      </c>
      <c r="G12" s="34" t="str">
        <f t="shared" si="4"/>
        <v/>
      </c>
      <c r="H12" t="str">
        <f t="shared" si="4"/>
        <v/>
      </c>
      <c r="I12" t="str">
        <f t="shared" si="4"/>
        <v/>
      </c>
      <c r="J12" t="str">
        <f t="shared" si="7"/>
        <v/>
      </c>
      <c r="K12" t="str">
        <f>IF(ROW(J12:J26)-ROW($F$4)&lt;=COLUMN(K11:X11)-COLUMN($G$3),($F12+K$3)/2,"")</f>
        <v/>
      </c>
      <c r="L12" t="str">
        <f t="shared" si="7"/>
        <v/>
      </c>
      <c r="M12" t="str">
        <f t="shared" si="7"/>
        <v/>
      </c>
      <c r="N12" t="str">
        <f t="shared" si="7"/>
        <v/>
      </c>
      <c r="O12">
        <f t="shared" si="7"/>
        <v>17</v>
      </c>
      <c r="P12">
        <f t="shared" si="7"/>
        <v>12</v>
      </c>
      <c r="Q12">
        <f t="shared" si="7"/>
        <v>10.5</v>
      </c>
      <c r="R12">
        <f t="shared" si="7"/>
        <v>9</v>
      </c>
      <c r="S12">
        <f t="shared" si="7"/>
        <v>4.5</v>
      </c>
      <c r="T12">
        <f t="shared" si="1"/>
        <v>10.5</v>
      </c>
      <c r="U12" s="33">
        <f t="shared" si="2"/>
        <v>11</v>
      </c>
      <c r="W12" t="s">
        <v>61</v>
      </c>
      <c r="X12" s="6" t="e" cm="1">
        <f t="array" aca="1" ref="X12" ca="1">SRDIST(X11,X4,2)</f>
        <v>#NAME?</v>
      </c>
      <c r="Z12" t="e" cm="1">
        <f t="array" aca="1" ref="Z12" ca="1">FTEXT(X12)</f>
        <v>#NAME?</v>
      </c>
      <c r="AB12" t="e">
        <f ca="1"/>
        <v>#NAME?</v>
      </c>
      <c r="AC12" s="6" t="e">
        <f ca="1"/>
        <v>#NAME?</v>
      </c>
      <c r="AF12" t="e">
        <f ca="1"/>
        <v>#NAME?</v>
      </c>
      <c r="AG12" s="6" t="e">
        <f ca="1"/>
        <v>#NAME?</v>
      </c>
    </row>
    <row r="13" spans="1:33" x14ac:dyDescent="0.35">
      <c r="A13" s="4">
        <f t="shared" si="5"/>
        <v>10</v>
      </c>
      <c r="B13" s="4">
        <v>51</v>
      </c>
      <c r="C13" s="4">
        <v>44</v>
      </c>
      <c r="D13" s="4">
        <f t="shared" si="3"/>
        <v>7</v>
      </c>
      <c r="E13" s="4"/>
      <c r="F13">
        <f t="shared" si="0"/>
        <v>7</v>
      </c>
      <c r="G13" s="34" t="str">
        <f t="shared" si="4"/>
        <v/>
      </c>
      <c r="H13" t="str">
        <f t="shared" si="4"/>
        <v/>
      </c>
      <c r="I13" t="str">
        <f t="shared" si="4"/>
        <v/>
      </c>
      <c r="J13" t="str">
        <f t="shared" si="7"/>
        <v/>
      </c>
      <c r="K13" t="str">
        <f t="shared" si="7"/>
        <v/>
      </c>
      <c r="L13" t="str">
        <f t="shared" si="7"/>
        <v/>
      </c>
      <c r="M13" t="str">
        <f t="shared" si="7"/>
        <v/>
      </c>
      <c r="N13" t="str">
        <f t="shared" si="7"/>
        <v/>
      </c>
      <c r="O13" t="str">
        <f>IF(ROW(N13:N27)-ROW($F$4)&lt;=COLUMN(O12:AA12)-COLUMN($G$3),($F13+O$3)/2,"")</f>
        <v/>
      </c>
      <c r="P13">
        <f>IF(ROW(O13:O27)-ROW($F$4)&lt;=COLUMN(P12:AA12)-COLUMN($G$3),($F13+P$3)/2,"")</f>
        <v>7</v>
      </c>
      <c r="Q13">
        <f>IF(ROW(P13:P27)-ROW($F$4)&lt;=COLUMN(Q12:AA12)-COLUMN($G$3),($F13+Q$3)/2,"")</f>
        <v>5.5</v>
      </c>
      <c r="R13">
        <f>IF(ROW(Q13:Q27)-ROW($F$4)&lt;=COLUMN(R12:AE12)-COLUMN($G$3),($F13+R$3)/2,"")</f>
        <v>4</v>
      </c>
      <c r="S13">
        <f t="shared" si="7"/>
        <v>-0.5</v>
      </c>
      <c r="T13">
        <f t="shared" si="1"/>
        <v>5.5</v>
      </c>
      <c r="U13" s="33">
        <f t="shared" si="2"/>
        <v>6</v>
      </c>
      <c r="W13" t="s">
        <v>62</v>
      </c>
      <c r="X13" s="6" t="e">
        <f ca="1">SMALL(G4:U18,X11)</f>
        <v>#NAME?</v>
      </c>
      <c r="Z13" t="e" cm="1">
        <f t="array" aca="1" ref="Z13" ca="1">FTEXT(X13)</f>
        <v>#NAME?</v>
      </c>
      <c r="AB13" t="e">
        <f ca="1"/>
        <v>#NAME?</v>
      </c>
      <c r="AC13" s="6" t="e">
        <f ca="1"/>
        <v>#NAME?</v>
      </c>
      <c r="AF13" t="e">
        <f ca="1"/>
        <v>#NAME?</v>
      </c>
      <c r="AG13" s="6" t="e">
        <f ca="1"/>
        <v>#NAME?</v>
      </c>
    </row>
    <row r="14" spans="1:33" x14ac:dyDescent="0.35">
      <c r="A14" s="4">
        <f t="shared" si="5"/>
        <v>11</v>
      </c>
      <c r="B14" s="4">
        <v>27</v>
      </c>
      <c r="C14" s="4">
        <v>23</v>
      </c>
      <c r="D14" s="4">
        <f t="shared" si="3"/>
        <v>4</v>
      </c>
      <c r="E14" s="4"/>
      <c r="F14">
        <f t="shared" si="0"/>
        <v>4</v>
      </c>
      <c r="G14" s="34" t="str">
        <f t="shared" si="4"/>
        <v/>
      </c>
      <c r="H14" t="str">
        <f t="shared" si="4"/>
        <v/>
      </c>
      <c r="I14" t="str">
        <f>IF(ROW(H14:H28)-ROW($F$4)&lt;=COLUMN(I13:V13)-COLUMN($G$3),($F14+I$3)/2,"")</f>
        <v/>
      </c>
      <c r="J14" t="str">
        <f>IF(ROW(I14:I28)-ROW($F$4)&lt;=COLUMN(J13:V13)-COLUMN($G$3),($F14+J$3)/2,"")</f>
        <v/>
      </c>
      <c r="K14" t="str">
        <f>IF(ROW(J14:J28)-ROW($F$4)&lt;=COLUMN(K13:V13)-COLUMN($G$3),($F14+K$3)/2,"")</f>
        <v/>
      </c>
      <c r="L14" t="str">
        <f>IF(ROW(K14:K28)-ROW($F$4)&lt;=COLUMN(L13:V13)-COLUMN($G$3),($F14+L$3)/2,"")</f>
        <v/>
      </c>
      <c r="M14" t="str">
        <f>IF(ROW(L14:L28)-ROW($F$4)&lt;=COLUMN(M13:V13)-COLUMN($G$3),($F14+M$3)/2,"")</f>
        <v/>
      </c>
      <c r="N14" t="str">
        <f>IF(ROW(M14:M28)-ROW($F$4)&lt;=COLUMN(N13:V13)-COLUMN($G$3),($F14+N$3)/2,"")</f>
        <v/>
      </c>
      <c r="O14" t="str">
        <f>IF(ROW(N14:N28)-ROW($F$4)&lt;=COLUMN(O13:V13)-COLUMN($G$3),($F14+O$3)/2,"")</f>
        <v/>
      </c>
      <c r="P14" t="str">
        <f>IF(ROW(O14:O28)-ROW($F$4)&lt;=COLUMN(P13:V13)-COLUMN($G$3),($F14+P$3)/2,"")</f>
        <v/>
      </c>
      <c r="Q14">
        <f>IF(ROW(P14:P28)-ROW($F$4)&lt;=COLUMN(Q13:V13)-COLUMN($G$3),($F14+Q$3)/2,"")</f>
        <v>4</v>
      </c>
      <c r="R14">
        <f>IF(ROW(Q14:Q28)-ROW($F$4)&lt;=COLUMN(R13:AE13)-COLUMN($G$3),($F14+R$3)/2,"")</f>
        <v>2.5</v>
      </c>
      <c r="S14">
        <f>IF(ROW(R14:R28)-ROW($F$4)&lt;=COLUMN(S13:AE13)-COLUMN($G$3),($F14+S$3)/2,"")</f>
        <v>-2</v>
      </c>
      <c r="T14">
        <f>IF(ROW(S14:S28)-ROW($F$4)&lt;=COLUMN(T13:AE13)-COLUMN($G$3),($F14+T$3)/2,"")</f>
        <v>4</v>
      </c>
      <c r="U14" s="33">
        <f>IF(ROW(T14:T28)-ROW($F$4)&lt;=COLUMN(U13:AE13)-COLUMN($G$3),($F14+U$3)/2,"")</f>
        <v>4.5</v>
      </c>
      <c r="W14" t="s">
        <v>63</v>
      </c>
      <c r="X14" s="15" t="e">
        <f ca="1">LARGE(G4:U18,X11)</f>
        <v>#NAME?</v>
      </c>
      <c r="Z14" t="e" cm="1">
        <f t="array" aca="1" ref="Z14" ca="1">FTEXT(X14)</f>
        <v>#NAME?</v>
      </c>
      <c r="AB14" t="e">
        <f ca="1"/>
        <v>#NAME?</v>
      </c>
      <c r="AC14" s="15" t="e">
        <f ca="1"/>
        <v>#NAME?</v>
      </c>
      <c r="AF14" t="e">
        <f ca="1"/>
        <v>#NAME?</v>
      </c>
      <c r="AG14" s="15" t="e">
        <f ca="1"/>
        <v>#NAME?</v>
      </c>
    </row>
    <row r="15" spans="1:33" x14ac:dyDescent="0.35">
      <c r="A15" s="4">
        <f t="shared" si="5"/>
        <v>12</v>
      </c>
      <c r="B15" s="4">
        <v>15</v>
      </c>
      <c r="C15" s="4">
        <v>14</v>
      </c>
      <c r="D15" s="4">
        <f t="shared" si="3"/>
        <v>1</v>
      </c>
      <c r="E15" s="4"/>
      <c r="F15">
        <f t="shared" si="0"/>
        <v>1</v>
      </c>
      <c r="G15" s="34" t="str">
        <f t="shared" si="4"/>
        <v/>
      </c>
      <c r="H15" t="str">
        <f t="shared" si="4"/>
        <v/>
      </c>
      <c r="I15" t="str">
        <f t="shared" si="4"/>
        <v/>
      </c>
      <c r="J15" t="str">
        <f t="shared" si="7"/>
        <v/>
      </c>
      <c r="K15" t="str">
        <f t="shared" si="7"/>
        <v/>
      </c>
      <c r="L15" t="str">
        <f t="shared" si="7"/>
        <v/>
      </c>
      <c r="M15" t="str">
        <f t="shared" si="7"/>
        <v/>
      </c>
      <c r="N15" t="str">
        <f t="shared" si="7"/>
        <v/>
      </c>
      <c r="O15" t="str">
        <f>IF(ROW(N15:N29)-ROW($F$4)&lt;=COLUMN(O14:AA14)-COLUMN($G$3),($F15+O$3)/2,"")</f>
        <v/>
      </c>
      <c r="P15" t="str">
        <f>IF(ROW(O15:O29)-ROW($F$4)&lt;=COLUMN(P14:AC14)-COLUMN($G$3),($F15+P$3)/2,"")</f>
        <v/>
      </c>
      <c r="Q15" t="str">
        <f t="shared" si="7"/>
        <v/>
      </c>
      <c r="R15">
        <f t="shared" si="7"/>
        <v>1</v>
      </c>
      <c r="S15">
        <f>IF(ROW(R15:R29)-ROW($F$4)&lt;=COLUMN(S14:AE14)-COLUMN($G$3),($F15+S$3)/2,"")</f>
        <v>-3.5</v>
      </c>
      <c r="T15">
        <f>IF(ROW(S15:S29)-ROW($F$4)&lt;=COLUMN(T14:AE14)-COLUMN($G$3),($F15+T$3)/2,"")</f>
        <v>2.5</v>
      </c>
      <c r="U15" s="33">
        <f>IF(ROW(T15:T29)-ROW($F$4)&lt;=COLUMN(U14:AE14)-COLUMN($G$3),($F15+U$3)/2,"")</f>
        <v>3</v>
      </c>
    </row>
    <row r="16" spans="1:33" x14ac:dyDescent="0.35">
      <c r="A16" s="4">
        <f t="shared" si="5"/>
        <v>13</v>
      </c>
      <c r="B16" s="4">
        <v>26</v>
      </c>
      <c r="C16" s="4">
        <v>34</v>
      </c>
      <c r="D16" s="4">
        <f t="shared" si="3"/>
        <v>-8</v>
      </c>
      <c r="E16" s="4"/>
      <c r="F16">
        <f t="shared" si="0"/>
        <v>-8</v>
      </c>
      <c r="G16" s="34" t="str">
        <f t="shared" si="4"/>
        <v/>
      </c>
      <c r="H16" t="str">
        <f t="shared" si="4"/>
        <v/>
      </c>
      <c r="I16" t="str">
        <f t="shared" si="4"/>
        <v/>
      </c>
      <c r="J16" t="str">
        <f t="shared" si="7"/>
        <v/>
      </c>
      <c r="K16" t="str">
        <f t="shared" si="7"/>
        <v/>
      </c>
      <c r="L16" t="str">
        <f t="shared" si="7"/>
        <v/>
      </c>
      <c r="M16" t="str">
        <f t="shared" si="7"/>
        <v/>
      </c>
      <c r="N16" t="str">
        <f t="shared" si="7"/>
        <v/>
      </c>
      <c r="O16" t="str">
        <f t="shared" si="7"/>
        <v/>
      </c>
      <c r="P16" t="str">
        <f t="shared" si="7"/>
        <v/>
      </c>
      <c r="Q16" t="str">
        <f t="shared" si="7"/>
        <v/>
      </c>
      <c r="R16" t="str">
        <f t="shared" si="7"/>
        <v/>
      </c>
      <c r="S16">
        <f t="shared" si="7"/>
        <v>-8</v>
      </c>
      <c r="T16">
        <f>IF(ROW(S16:S30)-ROW($F$4)&lt;=COLUMN(T15:AF15)-COLUMN($G$3),($F16+T$3)/2,"")</f>
        <v>-2</v>
      </c>
      <c r="U16" s="33">
        <f>IF(ROW(T16:T30)-ROW($F$4)&lt;=COLUMN(U15:AF15)-COLUMN($G$3),($F16+U$3)/2,"")</f>
        <v>-1.5</v>
      </c>
    </row>
    <row r="17" spans="1:21" x14ac:dyDescent="0.35">
      <c r="A17" s="4">
        <f t="shared" si="5"/>
        <v>14</v>
      </c>
      <c r="B17" s="4">
        <v>83</v>
      </c>
      <c r="C17" s="4">
        <v>79</v>
      </c>
      <c r="D17" s="4">
        <f t="shared" si="3"/>
        <v>4</v>
      </c>
      <c r="E17" s="4"/>
      <c r="F17">
        <f t="shared" si="0"/>
        <v>4</v>
      </c>
      <c r="G17" s="34" t="str">
        <f t="shared" si="4"/>
        <v/>
      </c>
      <c r="H17" t="str">
        <f t="shared" si="4"/>
        <v/>
      </c>
      <c r="I17" t="str">
        <f t="shared" si="4"/>
        <v/>
      </c>
      <c r="J17" t="str">
        <f t="shared" si="7"/>
        <v/>
      </c>
      <c r="K17" t="str">
        <f t="shared" si="7"/>
        <v/>
      </c>
      <c r="L17" t="str">
        <f t="shared" si="7"/>
        <v/>
      </c>
      <c r="M17" t="str">
        <f t="shared" si="7"/>
        <v/>
      </c>
      <c r="N17" t="str">
        <f t="shared" si="7"/>
        <v/>
      </c>
      <c r="O17" t="str">
        <f t="shared" si="7"/>
        <v/>
      </c>
      <c r="P17" t="str">
        <f t="shared" si="7"/>
        <v/>
      </c>
      <c r="Q17" t="str">
        <f t="shared" si="7"/>
        <v/>
      </c>
      <c r="R17" t="str">
        <f t="shared" si="7"/>
        <v/>
      </c>
      <c r="S17" t="str">
        <f t="shared" si="7"/>
        <v/>
      </c>
      <c r="T17">
        <f>IF(ROW(S17:S31)-ROW($F$4)&lt;=COLUMN(T16:AF16)-COLUMN($G$3),($F17+T$3)/2,"")</f>
        <v>4</v>
      </c>
      <c r="U17" s="33">
        <f>IF(ROW(T17:T31)-ROW($F$4)&lt;=COLUMN(U16:AF16)-COLUMN($G$3),($F17+U$3)/2,"")</f>
        <v>4.5</v>
      </c>
    </row>
    <row r="18" spans="1:21" x14ac:dyDescent="0.35">
      <c r="A18" s="16">
        <f t="shared" si="5"/>
        <v>15</v>
      </c>
      <c r="B18" s="16">
        <v>86</v>
      </c>
      <c r="C18" s="16">
        <v>81</v>
      </c>
      <c r="D18" s="16">
        <f t="shared" si="3"/>
        <v>5</v>
      </c>
      <c r="E18" s="4"/>
      <c r="F18">
        <f t="shared" si="0"/>
        <v>5</v>
      </c>
      <c r="G18" s="35" t="str">
        <f t="shared" si="4"/>
        <v/>
      </c>
      <c r="H18" s="36" t="str">
        <f t="shared" si="4"/>
        <v/>
      </c>
      <c r="I18" s="36" t="str">
        <f t="shared" si="4"/>
        <v/>
      </c>
      <c r="J18" s="36" t="str">
        <f t="shared" si="7"/>
        <v/>
      </c>
      <c r="K18" s="36" t="str">
        <f t="shared" si="7"/>
        <v/>
      </c>
      <c r="L18" s="36" t="str">
        <f t="shared" si="7"/>
        <v/>
      </c>
      <c r="M18" s="36" t="str">
        <f t="shared" si="7"/>
        <v/>
      </c>
      <c r="N18" s="36" t="str">
        <f t="shared" si="7"/>
        <v/>
      </c>
      <c r="O18" s="36" t="str">
        <f t="shared" si="7"/>
        <v/>
      </c>
      <c r="P18" s="36" t="str">
        <f t="shared" si="7"/>
        <v/>
      </c>
      <c r="Q18" s="36" t="str">
        <f t="shared" si="7"/>
        <v/>
      </c>
      <c r="R18" s="36" t="str">
        <f t="shared" si="7"/>
        <v/>
      </c>
      <c r="S18" s="36" t="str">
        <f t="shared" si="7"/>
        <v/>
      </c>
      <c r="T18" s="36" t="str">
        <f>IF(ROW(S18:S32)-ROW($F$4)&lt;=COLUMN(T17:AF17)-COLUMN($G$3),($F18+T$3)/2,"")</f>
        <v/>
      </c>
      <c r="U18" s="37">
        <f>IF(ROW(T18:T32)-ROW($F$4)&lt;=COLUMN(U17:AF17)-COLUMN($G$3),($F18+U$3)/2,"")</f>
        <v>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66F12-30AD-425D-A9AA-342958292019}">
  <sheetPr codeName="Sheet108"/>
  <dimension ref="A1:AT46"/>
  <sheetViews>
    <sheetView workbookViewId="0"/>
  </sheetViews>
  <sheetFormatPr defaultRowHeight="14.5" x14ac:dyDescent="0.35"/>
  <cols>
    <col min="5" max="5" width="5.7265625" customWidth="1"/>
    <col min="8" max="8" width="4" customWidth="1"/>
    <col min="22" max="22" width="16.81640625" customWidth="1"/>
    <col min="27" max="27" width="16" customWidth="1"/>
    <col min="34" max="34" width="9.26953125" customWidth="1"/>
    <col min="37" max="37" width="3.1796875" customWidth="1"/>
    <col min="38" max="38" width="26.453125" customWidth="1"/>
  </cols>
  <sheetData>
    <row r="1" spans="1:46" x14ac:dyDescent="0.35">
      <c r="A1" s="38" t="s">
        <v>65</v>
      </c>
      <c r="V1" t="s">
        <v>39</v>
      </c>
      <c r="AA1" t="s">
        <v>40</v>
      </c>
      <c r="AN1" t="s">
        <v>116</v>
      </c>
    </row>
    <row r="3" spans="1:46" x14ac:dyDescent="0.35">
      <c r="A3" s="39" t="s">
        <v>66</v>
      </c>
      <c r="B3" s="39" t="s">
        <v>67</v>
      </c>
      <c r="C3" s="39" t="s">
        <v>68</v>
      </c>
      <c r="D3" s="39" t="s">
        <v>4</v>
      </c>
      <c r="F3" s="40" t="s">
        <v>15</v>
      </c>
      <c r="G3" s="5" t="e" cm="1">
        <f t="array" aca="1" ref="G3" ca="1">SRankPair(B4:C18)</f>
        <v>#NAME?</v>
      </c>
      <c r="J3" s="41" t="s">
        <v>66</v>
      </c>
      <c r="K3" s="42" t="s">
        <v>67</v>
      </c>
      <c r="L3" s="42" t="s">
        <v>68</v>
      </c>
      <c r="M3" s="27" t="s">
        <v>4</v>
      </c>
      <c r="N3" s="27" t="s">
        <v>5</v>
      </c>
      <c r="O3" s="27" t="s">
        <v>69</v>
      </c>
      <c r="P3" s="27" t="s">
        <v>70</v>
      </c>
      <c r="Q3" s="43" t="s">
        <v>71</v>
      </c>
      <c r="S3" s="44" t="s">
        <v>15</v>
      </c>
      <c r="T3" s="5" t="e">
        <f ca="1">MIN(P19,Q19)</f>
        <v>#NAME?</v>
      </c>
      <c r="V3" t="s">
        <v>72</v>
      </c>
      <c r="AA3" t="s">
        <v>72</v>
      </c>
      <c r="AF3" t="s">
        <v>73</v>
      </c>
      <c r="AJ3" t="s">
        <v>74</v>
      </c>
      <c r="AN3" t="s">
        <v>72</v>
      </c>
      <c r="AS3" t="s">
        <v>117</v>
      </c>
    </row>
    <row r="4" spans="1:46" x14ac:dyDescent="0.35">
      <c r="A4" s="45">
        <v>1</v>
      </c>
      <c r="B4" s="46">
        <v>50</v>
      </c>
      <c r="C4" s="4">
        <v>20</v>
      </c>
      <c r="D4" s="47">
        <f>B4-C4</f>
        <v>30</v>
      </c>
      <c r="F4" t="s">
        <v>13</v>
      </c>
      <c r="G4" s="6">
        <f>COUNTIF(B4:B18,"&lt;&gt;"&amp;20)</f>
        <v>14</v>
      </c>
      <c r="J4" s="48">
        <v>1</v>
      </c>
      <c r="K4" s="49">
        <v>50</v>
      </c>
      <c r="L4" s="50">
        <v>20</v>
      </c>
      <c r="M4" s="4">
        <f>K4-L4</f>
        <v>30</v>
      </c>
      <c r="N4" s="4">
        <f>IF(M4=0,"",ABS(M4))</f>
        <v>30</v>
      </c>
      <c r="O4" s="4" t="e">
        <f ca="1">IF(M4&lt;&gt;0,RANK_AVG(N4,$N$4:$N$18,1),"")</f>
        <v>#NAME?</v>
      </c>
      <c r="P4" s="4" t="e">
        <f ca="1">IF(M4&gt;0,O4,"")</f>
        <v>#NAME?</v>
      </c>
      <c r="Q4" s="51" t="str">
        <f>IF(M4&lt;0,O4,"")</f>
        <v/>
      </c>
      <c r="S4" t="s">
        <v>13</v>
      </c>
      <c r="T4" s="6">
        <f>COUNT(N4:N18)</f>
        <v>14</v>
      </c>
    </row>
    <row r="5" spans="1:46" x14ac:dyDescent="0.35">
      <c r="A5" s="45">
        <f t="shared" ref="A5:A18" si="0">A4+1</f>
        <v>2</v>
      </c>
      <c r="B5" s="46">
        <v>15</v>
      </c>
      <c r="C5" s="4">
        <v>20</v>
      </c>
      <c r="D5" s="47">
        <f t="shared" ref="D5:D18" si="1">B5-C5</f>
        <v>-5</v>
      </c>
      <c r="F5" t="s">
        <v>18</v>
      </c>
      <c r="G5" s="6" t="e" cm="1">
        <f t="array" aca="1" ref="G5" ca="1">SRINV(0.05,G4,2)</f>
        <v>#NAME?</v>
      </c>
      <c r="J5" s="52">
        <f t="shared" ref="J5:J18" si="2">J4+1</f>
        <v>2</v>
      </c>
      <c r="K5" s="53">
        <v>15</v>
      </c>
      <c r="L5" s="54">
        <v>20</v>
      </c>
      <c r="M5" s="4">
        <f t="shared" ref="M5:M18" si="3">K5-L5</f>
        <v>-5</v>
      </c>
      <c r="N5" s="4">
        <f t="shared" ref="N5:N18" si="4">IF(M5=0,"",ABS(M5))</f>
        <v>5</v>
      </c>
      <c r="O5" s="4" t="e">
        <f ca="1">IF(M5&lt;&gt;0,RANK_AVG(N5,$N$4:$N$18,1),"")</f>
        <v>#NAME?</v>
      </c>
      <c r="P5" s="4" t="str">
        <f t="shared" ref="P5:P18" si="5">IF(M5&gt;0,O5,"")</f>
        <v/>
      </c>
      <c r="Q5" s="51" t="e">
        <f t="shared" ref="Q5:Q18" ca="1" si="6">IF(M5&lt;0,O5,"")</f>
        <v>#NAME?</v>
      </c>
      <c r="S5" t="s">
        <v>30</v>
      </c>
      <c r="T5" s="6">
        <f>T4*(T4+1)/4</f>
        <v>52.5</v>
      </c>
      <c r="V5" t="s">
        <v>75</v>
      </c>
      <c r="W5" s="55">
        <f>MEDIAN(B4:B18)</f>
        <v>12</v>
      </c>
      <c r="AA5" t="s">
        <v>75</v>
      </c>
      <c r="AB5" s="55">
        <f>MEDIAN(B4:B18)</f>
        <v>12</v>
      </c>
      <c r="AF5" t="e">
        <f t="array" aca="1" ref="AF5:AG10" ca="1">SR_TEST(B4:B18,C4,TRUE)</f>
        <v>#NAME?</v>
      </c>
      <c r="AG5" s="28" t="e">
        <f ca="1"/>
        <v>#NAME?</v>
      </c>
      <c r="AJ5" s="28" t="e" cm="1">
        <f t="array" aca="1" ref="AJ5" ca="1">PERMDIST(AG5,G4,TRUE)</f>
        <v>#NAME?</v>
      </c>
      <c r="AL5" t="e" cm="1">
        <f t="array" aca="1" ref="AL5" ca="1">FTEXT(AJ5)</f>
        <v>#NAME?</v>
      </c>
      <c r="AN5" t="s">
        <v>75</v>
      </c>
      <c r="AO5" s="83">
        <f>MEDIAN(B4:B18)</f>
        <v>12</v>
      </c>
      <c r="AS5" t="e" cm="1">
        <f t="array" aca="1" ref="AS5" ca="1">SR_TEST(B4:B18,C4,TRUE,,,,,0,0)</f>
        <v>#NAME?</v>
      </c>
      <c r="AT5" s="28"/>
    </row>
    <row r="6" spans="1:46" x14ac:dyDescent="0.35">
      <c r="A6" s="45">
        <f t="shared" si="0"/>
        <v>3</v>
      </c>
      <c r="B6" s="46">
        <v>25</v>
      </c>
      <c r="C6" s="4">
        <v>20</v>
      </c>
      <c r="D6" s="47">
        <f t="shared" si="1"/>
        <v>5</v>
      </c>
      <c r="F6" t="s">
        <v>29</v>
      </c>
      <c r="G6" s="15" t="e" cm="1">
        <f t="array" aca="1" ref="G6" ca="1">SRTEST(D4:D18)</f>
        <v>#NAME?</v>
      </c>
      <c r="J6" s="52">
        <f t="shared" si="2"/>
        <v>3</v>
      </c>
      <c r="K6" s="53">
        <v>25</v>
      </c>
      <c r="L6" s="54">
        <v>20</v>
      </c>
      <c r="M6" s="4">
        <f t="shared" si="3"/>
        <v>5</v>
      </c>
      <c r="N6" s="4">
        <f t="shared" si="4"/>
        <v>5</v>
      </c>
      <c r="O6" s="4" t="e">
        <f ca="1">IF(M6&lt;&gt;0,RANK_AVG(N6,$N$4:$N$18,1),"")</f>
        <v>#NAME?</v>
      </c>
      <c r="P6" s="4" t="e">
        <f t="shared" ca="1" si="5"/>
        <v>#NAME?</v>
      </c>
      <c r="Q6" s="51" t="str">
        <f t="shared" si="6"/>
        <v/>
      </c>
      <c r="S6" t="s">
        <v>47</v>
      </c>
      <c r="T6" s="6">
        <f>T5*(2*T4+1)/6</f>
        <v>253.75</v>
      </c>
      <c r="V6" t="s">
        <v>76</v>
      </c>
      <c r="W6" s="56">
        <v>20</v>
      </c>
      <c r="AA6" t="s">
        <v>76</v>
      </c>
      <c r="AB6" s="56">
        <v>20</v>
      </c>
      <c r="AF6" t="e">
        <f ca="1"/>
        <v>#NAME?</v>
      </c>
      <c r="AG6" s="6" t="e">
        <f ca="1"/>
        <v>#NAME?</v>
      </c>
      <c r="AJ6" s="15" t="e" cm="1">
        <f t="array" aca="1" ref="AJ6" ca="1">PERMINV(AG6,G4)</f>
        <v>#NAME?</v>
      </c>
      <c r="AL6" t="e" cm="1">
        <f t="array" aca="1" ref="AL6" ca="1">FTEXT(AJ6)</f>
        <v>#NAME?</v>
      </c>
      <c r="AN6" t="s">
        <v>76</v>
      </c>
      <c r="AO6" s="56">
        <v>20</v>
      </c>
      <c r="AT6" s="23"/>
    </row>
    <row r="7" spans="1:46" x14ac:dyDescent="0.35">
      <c r="A7" s="45">
        <f t="shared" si="0"/>
        <v>4</v>
      </c>
      <c r="B7" s="46">
        <v>12</v>
      </c>
      <c r="C7" s="4">
        <v>20</v>
      </c>
      <c r="D7" s="47">
        <f t="shared" si="1"/>
        <v>-8</v>
      </c>
      <c r="J7" s="52">
        <f t="shared" si="2"/>
        <v>4</v>
      </c>
      <c r="K7" s="53">
        <v>12</v>
      </c>
      <c r="L7" s="54">
        <v>20</v>
      </c>
      <c r="M7" s="4">
        <f t="shared" si="3"/>
        <v>-8</v>
      </c>
      <c r="N7" s="4">
        <f t="shared" si="4"/>
        <v>8</v>
      </c>
      <c r="O7" s="4" t="e">
        <f ca="1">IF(M7&lt;&gt;0,RANK_AVG(N7,$N$4:$N$18,1),"")</f>
        <v>#NAME?</v>
      </c>
      <c r="P7" s="4" t="str">
        <f t="shared" si="5"/>
        <v/>
      </c>
      <c r="Q7" s="51" t="e">
        <f t="shared" ca="1" si="6"/>
        <v>#NAME?</v>
      </c>
      <c r="S7" t="s">
        <v>31</v>
      </c>
      <c r="T7" s="6">
        <f>SQRT(T6)</f>
        <v>15.929532322073991</v>
      </c>
      <c r="V7" t="s">
        <v>22</v>
      </c>
      <c r="W7" s="56">
        <f>COUNT(B4:B18)</f>
        <v>15</v>
      </c>
      <c r="AA7" t="s">
        <v>22</v>
      </c>
      <c r="AB7" s="56">
        <f>COUNT(B4:B18)</f>
        <v>15</v>
      </c>
      <c r="AF7" t="e">
        <f ca="1"/>
        <v>#NAME?</v>
      </c>
      <c r="AG7" s="6" t="e">
        <f ca="1"/>
        <v>#NAME?</v>
      </c>
      <c r="AN7" t="s">
        <v>22</v>
      </c>
      <c r="AO7" s="56">
        <f>COUNT(B4:B18)</f>
        <v>15</v>
      </c>
      <c r="AT7" s="23"/>
    </row>
    <row r="8" spans="1:46" x14ac:dyDescent="0.35">
      <c r="A8" s="45">
        <f t="shared" si="0"/>
        <v>5</v>
      </c>
      <c r="B8" s="46">
        <v>45</v>
      </c>
      <c r="C8" s="4">
        <v>20</v>
      </c>
      <c r="D8" s="47">
        <f t="shared" si="1"/>
        <v>25</v>
      </c>
      <c r="J8" s="52">
        <f t="shared" si="2"/>
        <v>5</v>
      </c>
      <c r="K8" s="53">
        <v>45</v>
      </c>
      <c r="L8" s="54">
        <v>20</v>
      </c>
      <c r="M8" s="4">
        <f t="shared" si="3"/>
        <v>25</v>
      </c>
      <c r="N8" s="4">
        <f t="shared" si="4"/>
        <v>25</v>
      </c>
      <c r="O8" s="4" t="e">
        <f ca="1">IF(M8&lt;&gt;0,RANK_AVG(N8,$N$4:$N$18,1),"")</f>
        <v>#NAME?</v>
      </c>
      <c r="P8" s="4" t="e">
        <f t="shared" ca="1" si="5"/>
        <v>#NAME?</v>
      </c>
      <c r="Q8" s="51" t="str">
        <f t="shared" si="6"/>
        <v/>
      </c>
      <c r="S8" t="s">
        <v>29</v>
      </c>
      <c r="T8" s="15" t="e">
        <f ca="1">NORMDIST(T3,T5,T7,TRUE)</f>
        <v>#NAME?</v>
      </c>
      <c r="V8" t="s">
        <v>23</v>
      </c>
      <c r="W8" s="56">
        <f>SUMPRODUCT(--ISNUMBER(B4:B18),--(B4:B18&lt;&gt;W6))</f>
        <v>14</v>
      </c>
      <c r="AA8" t="s">
        <v>23</v>
      </c>
      <c r="AB8" s="56">
        <f>SUMPRODUCT(--ISNUMBER(B4:B18),--(B4:B18&lt;&gt;AB6))</f>
        <v>14</v>
      </c>
      <c r="AF8" t="e">
        <f ca="1"/>
        <v>#NAME?</v>
      </c>
      <c r="AG8" s="6" t="e">
        <f ca="1"/>
        <v>#NAME?</v>
      </c>
      <c r="AJ8" t="s">
        <v>77</v>
      </c>
      <c r="AN8" t="s">
        <v>23</v>
      </c>
      <c r="AO8" s="56">
        <f>SUMPRODUCT(--ISNUMBER(B4:B18),--(B4:B18&lt;&gt;AO6))</f>
        <v>14</v>
      </c>
      <c r="AT8" s="23"/>
    </row>
    <row r="9" spans="1:46" x14ac:dyDescent="0.35">
      <c r="A9" s="45">
        <f t="shared" si="0"/>
        <v>6</v>
      </c>
      <c r="B9" s="46">
        <v>3</v>
      </c>
      <c r="C9" s="4">
        <v>20</v>
      </c>
      <c r="D9" s="47">
        <f t="shared" si="1"/>
        <v>-17</v>
      </c>
      <c r="J9" s="52">
        <f t="shared" si="2"/>
        <v>6</v>
      </c>
      <c r="K9" s="53">
        <v>3</v>
      </c>
      <c r="L9" s="54">
        <v>20</v>
      </c>
      <c r="M9" s="4">
        <f t="shared" si="3"/>
        <v>-17</v>
      </c>
      <c r="N9" s="4">
        <f t="shared" si="4"/>
        <v>17</v>
      </c>
      <c r="O9" s="4" t="e">
        <f ca="1">IF(M9&lt;&gt;0,RANK_AVG(N9,$N$4:$N$18,1),"")</f>
        <v>#NAME?</v>
      </c>
      <c r="P9" s="4" t="str">
        <f t="shared" si="5"/>
        <v/>
      </c>
      <c r="Q9" s="51" t="e">
        <f t="shared" ca="1" si="6"/>
        <v>#NAME?</v>
      </c>
      <c r="V9" t="s">
        <v>24</v>
      </c>
      <c r="W9" s="56" t="e">
        <f ca="1">IF(W11&lt;=W14,W11,W8*(W8+1)/2)</f>
        <v>#NAME?</v>
      </c>
      <c r="AA9" t="s">
        <v>24</v>
      </c>
      <c r="AB9" s="56" t="e">
        <f ca="1">IF(AB11&lt;=AB14,AB11,AB8*(AB8+1)/2)</f>
        <v>#NAME?</v>
      </c>
      <c r="AF9" t="e">
        <f ca="1"/>
        <v>#NAME?</v>
      </c>
      <c r="AG9" s="6" t="e">
        <f ca="1"/>
        <v>#NAME?</v>
      </c>
      <c r="AN9" t="s">
        <v>24</v>
      </c>
      <c r="AO9" s="56" t="e">
        <f ca="1">IF(AO11&lt;=AO14,AO11,AO8*(AO8+1)/2)</f>
        <v>#NAME?</v>
      </c>
      <c r="AT9" s="23"/>
    </row>
    <row r="10" spans="1:46" x14ac:dyDescent="0.35">
      <c r="A10" s="45">
        <f t="shared" si="0"/>
        <v>7</v>
      </c>
      <c r="B10" s="46">
        <v>45</v>
      </c>
      <c r="C10" s="4">
        <v>20</v>
      </c>
      <c r="D10" s="47">
        <f t="shared" si="1"/>
        <v>25</v>
      </c>
      <c r="J10" s="52">
        <f t="shared" si="2"/>
        <v>7</v>
      </c>
      <c r="K10" s="53">
        <v>45</v>
      </c>
      <c r="L10" s="54">
        <v>20</v>
      </c>
      <c r="M10" s="4">
        <f t="shared" si="3"/>
        <v>25</v>
      </c>
      <c r="N10" s="4">
        <f t="shared" si="4"/>
        <v>25</v>
      </c>
      <c r="O10" s="4" t="e">
        <f ca="1">IF(M10&lt;&gt;0,RANK_AVG(N10,$N$4:$N$18,1),"")</f>
        <v>#NAME?</v>
      </c>
      <c r="P10" s="4" t="e">
        <f t="shared" ca="1" si="5"/>
        <v>#NAME?</v>
      </c>
      <c r="Q10" s="51" t="str">
        <f t="shared" si="6"/>
        <v/>
      </c>
      <c r="V10" t="s">
        <v>26</v>
      </c>
      <c r="W10" s="56" t="e">
        <f ca="1">W8*(W8+1)/2-W9</f>
        <v>#NAME?</v>
      </c>
      <c r="AA10" t="s">
        <v>26</v>
      </c>
      <c r="AB10" s="56" t="e">
        <f ca="1">AB8*(AB8+1)/2-AB9</f>
        <v>#NAME?</v>
      </c>
      <c r="AF10" t="e">
        <f ca="1"/>
        <v>#NAME?</v>
      </c>
      <c r="AG10" s="15" t="e">
        <f ca="1"/>
        <v>#NAME?</v>
      </c>
      <c r="AJ10" s="28" t="e" cm="1">
        <f t="array" aca="1" ref="AJ10" ca="1">2*PERMDIST(AG5,G4,TRUE)</f>
        <v>#NAME?</v>
      </c>
      <c r="AL10" t="e" cm="1">
        <f t="array" aca="1" ref="AL10" ca="1">FTEXT(AJ10)</f>
        <v>#NAME?</v>
      </c>
      <c r="AN10" t="s">
        <v>26</v>
      </c>
      <c r="AO10" s="56" t="e">
        <f ca="1">AO8*(AO8+1)/2-AO9</f>
        <v>#NAME?</v>
      </c>
      <c r="AT10" s="15"/>
    </row>
    <row r="11" spans="1:46" x14ac:dyDescent="0.35">
      <c r="A11" s="45">
        <f t="shared" si="0"/>
        <v>8</v>
      </c>
      <c r="B11" s="46">
        <v>8</v>
      </c>
      <c r="C11" s="4">
        <v>20</v>
      </c>
      <c r="D11" s="47">
        <f t="shared" si="1"/>
        <v>-12</v>
      </c>
      <c r="J11" s="52">
        <f t="shared" si="2"/>
        <v>8</v>
      </c>
      <c r="K11" s="53">
        <v>8</v>
      </c>
      <c r="L11" s="54">
        <v>20</v>
      </c>
      <c r="M11" s="4">
        <f t="shared" si="3"/>
        <v>-12</v>
      </c>
      <c r="N11" s="4">
        <f t="shared" si="4"/>
        <v>12</v>
      </c>
      <c r="O11" s="4" t="e">
        <f ca="1">IF(M11&lt;&gt;0,RANK_AVG(N11,$N$4:$N$18,1),"")</f>
        <v>#NAME?</v>
      </c>
      <c r="P11" s="4" t="str">
        <f t="shared" si="5"/>
        <v/>
      </c>
      <c r="Q11" s="51" t="e">
        <f t="shared" ca="1" si="6"/>
        <v>#NAME?</v>
      </c>
      <c r="V11" t="s">
        <v>15</v>
      </c>
      <c r="W11" s="13" t="e" cm="1">
        <f t="array" aca="1" ref="W11" ca="1">SRANK(B4:B18,W6)</f>
        <v>#NAME?</v>
      </c>
      <c r="AA11" t="s">
        <v>15</v>
      </c>
      <c r="AB11" s="13" t="e" cm="1">
        <f t="array" aca="1" ref="AB11" ca="1">SRANK(B4:B18,AB6)</f>
        <v>#NAME?</v>
      </c>
      <c r="AJ11" s="15" t="e" cm="1">
        <f t="array" aca="1" ref="AJ11" ca="1">PERMINV(AG6/2,G4)</f>
        <v>#NAME?</v>
      </c>
      <c r="AL11" t="e" cm="1">
        <f t="array" aca="1" ref="AL11" ca="1">FTEXT(AJ11)</f>
        <v>#NAME?</v>
      </c>
      <c r="AN11" t="s">
        <v>15</v>
      </c>
      <c r="AO11" s="13" t="e">
        <f ca="1">SRANK(B4:B18,AO6)</f>
        <v>#NAME?</v>
      </c>
    </row>
    <row r="12" spans="1:46" x14ac:dyDescent="0.35">
      <c r="A12" s="45">
        <f t="shared" si="0"/>
        <v>9</v>
      </c>
      <c r="B12" s="46">
        <v>10</v>
      </c>
      <c r="C12" s="4">
        <v>20</v>
      </c>
      <c r="D12" s="47">
        <f t="shared" si="1"/>
        <v>-10</v>
      </c>
      <c r="J12" s="52">
        <f t="shared" si="2"/>
        <v>9</v>
      </c>
      <c r="K12" s="53">
        <v>10</v>
      </c>
      <c r="L12" s="54">
        <v>20</v>
      </c>
      <c r="M12" s="4">
        <f t="shared" si="3"/>
        <v>-10</v>
      </c>
      <c r="N12" s="4">
        <f t="shared" si="4"/>
        <v>10</v>
      </c>
      <c r="O12" s="4" t="e">
        <f ca="1">IF(M12&lt;&gt;0,RANK_AVG(N12,$N$4:$N$18,1),"")</f>
        <v>#NAME?</v>
      </c>
      <c r="P12" s="4" t="str">
        <f t="shared" si="5"/>
        <v/>
      </c>
      <c r="Q12" s="51" t="e">
        <f t="shared" ca="1" si="6"/>
        <v>#NAME?</v>
      </c>
    </row>
    <row r="13" spans="1:46" x14ac:dyDescent="0.35">
      <c r="A13" s="45">
        <f t="shared" si="0"/>
        <v>10</v>
      </c>
      <c r="B13" s="46">
        <v>8</v>
      </c>
      <c r="C13" s="4">
        <v>20</v>
      </c>
      <c r="D13" s="47">
        <f t="shared" si="1"/>
        <v>-12</v>
      </c>
      <c r="J13" s="52">
        <f t="shared" si="2"/>
        <v>10</v>
      </c>
      <c r="K13" s="53">
        <v>8</v>
      </c>
      <c r="L13" s="54">
        <v>20</v>
      </c>
      <c r="M13" s="4">
        <f t="shared" si="3"/>
        <v>-12</v>
      </c>
      <c r="N13" s="4">
        <f t="shared" si="4"/>
        <v>12</v>
      </c>
      <c r="O13" s="4" t="e">
        <f ca="1">IF(M13&lt;&gt;0,RANK_AVG(N13,$N$4:$N$18,1),"")</f>
        <v>#NAME?</v>
      </c>
      <c r="P13" s="4" t="str">
        <f t="shared" si="5"/>
        <v/>
      </c>
      <c r="Q13" s="51" t="e">
        <f t="shared" ca="1" si="6"/>
        <v>#NAME?</v>
      </c>
      <c r="W13" s="4" t="s">
        <v>27</v>
      </c>
      <c r="X13" s="4" t="s">
        <v>28</v>
      </c>
      <c r="AB13" s="4" t="s">
        <v>27</v>
      </c>
      <c r="AC13" s="4" t="s">
        <v>28</v>
      </c>
      <c r="AO13" s="4" t="s">
        <v>27</v>
      </c>
      <c r="AP13" s="4" t="s">
        <v>28</v>
      </c>
    </row>
    <row r="14" spans="1:46" x14ac:dyDescent="0.35">
      <c r="A14" s="45">
        <f t="shared" si="0"/>
        <v>11</v>
      </c>
      <c r="B14" s="46">
        <v>7</v>
      </c>
      <c r="C14" s="4">
        <v>20</v>
      </c>
      <c r="D14" s="47">
        <f t="shared" si="1"/>
        <v>-13</v>
      </c>
      <c r="J14" s="52">
        <f t="shared" si="2"/>
        <v>11</v>
      </c>
      <c r="K14" s="53">
        <v>7</v>
      </c>
      <c r="L14" s="54">
        <v>20</v>
      </c>
      <c r="M14" s="4">
        <f t="shared" si="3"/>
        <v>-13</v>
      </c>
      <c r="N14" s="4">
        <f t="shared" si="4"/>
        <v>13</v>
      </c>
      <c r="O14" s="4" t="e">
        <f ca="1">IF(M14&lt;&gt;0,RANK_AVG(N14,$N$4:$N$18,1),"")</f>
        <v>#NAME?</v>
      </c>
      <c r="P14" s="4" t="str">
        <f t="shared" si="5"/>
        <v/>
      </c>
      <c r="Q14" s="51" t="e">
        <f t="shared" ca="1" si="6"/>
        <v>#NAME?</v>
      </c>
      <c r="V14" t="s">
        <v>30</v>
      </c>
      <c r="W14" s="11">
        <f>W8*(W8+1)/4</f>
        <v>52.5</v>
      </c>
      <c r="AA14" t="s">
        <v>30</v>
      </c>
      <c r="AB14" s="11">
        <f>AB8*(AB8+1)/4</f>
        <v>52.5</v>
      </c>
      <c r="AN14" t="s">
        <v>30</v>
      </c>
      <c r="AO14" s="80">
        <f>AO8*(AO8+1)/4</f>
        <v>52.5</v>
      </c>
    </row>
    <row r="15" spans="1:46" x14ac:dyDescent="0.35">
      <c r="A15" s="45">
        <f t="shared" si="0"/>
        <v>12</v>
      </c>
      <c r="B15" s="46">
        <v>20</v>
      </c>
      <c r="C15" s="4">
        <v>20</v>
      </c>
      <c r="D15" s="47">
        <f t="shared" si="1"/>
        <v>0</v>
      </c>
      <c r="J15" s="52">
        <f t="shared" si="2"/>
        <v>12</v>
      </c>
      <c r="K15" s="53">
        <v>20</v>
      </c>
      <c r="L15" s="54">
        <v>20</v>
      </c>
      <c r="M15" s="4">
        <f t="shared" si="3"/>
        <v>0</v>
      </c>
      <c r="N15" s="4" t="str">
        <f t="shared" si="4"/>
        <v/>
      </c>
      <c r="O15" s="4" t="str">
        <f>IF(M15&lt;&gt;0,RANK_AVG(N15,$N$4:$N$18,1),"")</f>
        <v/>
      </c>
      <c r="P15" s="4" t="str">
        <f t="shared" si="5"/>
        <v/>
      </c>
      <c r="Q15" s="51" t="str">
        <f t="shared" si="6"/>
        <v/>
      </c>
      <c r="V15" t="s">
        <v>31</v>
      </c>
      <c r="W15" s="56">
        <f>SQRT(W14*(2*W8+1)/6)</f>
        <v>15.929532322073991</v>
      </c>
      <c r="AA15" t="s">
        <v>31</v>
      </c>
      <c r="AB15" s="56" t="e" cm="1">
        <f t="array" aca="1" ref="AB15" ca="1">SQRT(AB14*(2*AB8+1)/6-TiesCorrection(B4:B18,AB6,0)/48)</f>
        <v>#NAME?</v>
      </c>
      <c r="AC15" t="s">
        <v>32</v>
      </c>
      <c r="AF15" t="s">
        <v>78</v>
      </c>
      <c r="AN15" t="s">
        <v>31</v>
      </c>
      <c r="AO15" s="56" t="e">
        <f ca="1">SQRT(AO14*(2*AO8+1)/6-TiesCorrection(B4:B18,AO6,0)/48)</f>
        <v>#NAME?</v>
      </c>
      <c r="AP15" t="s">
        <v>32</v>
      </c>
    </row>
    <row r="16" spans="1:46" x14ac:dyDescent="0.35">
      <c r="A16" s="45">
        <f t="shared" si="0"/>
        <v>13</v>
      </c>
      <c r="B16" s="46">
        <v>9</v>
      </c>
      <c r="C16" s="4">
        <v>20</v>
      </c>
      <c r="D16" s="47">
        <f t="shared" si="1"/>
        <v>-11</v>
      </c>
      <c r="J16" s="52">
        <f t="shared" si="2"/>
        <v>13</v>
      </c>
      <c r="K16" s="53">
        <v>9</v>
      </c>
      <c r="L16" s="54">
        <v>20</v>
      </c>
      <c r="M16" s="4">
        <f t="shared" si="3"/>
        <v>-11</v>
      </c>
      <c r="N16" s="4">
        <f t="shared" si="4"/>
        <v>11</v>
      </c>
      <c r="O16" s="4" t="e">
        <f ca="1">IF(M16&lt;&gt;0,RANK_AVG(N16,$N$4:$N$18,1),"")</f>
        <v>#NAME?</v>
      </c>
      <c r="P16" s="4" t="str">
        <f t="shared" si="5"/>
        <v/>
      </c>
      <c r="Q16" s="51" t="e">
        <f t="shared" ca="1" si="6"/>
        <v>#NAME?</v>
      </c>
      <c r="V16" t="s">
        <v>33</v>
      </c>
      <c r="W16" s="56" t="e">
        <f ca="1">ABS(STANDARDIZE(W11,W14,W15))</f>
        <v>#NAME?</v>
      </c>
      <c r="AA16" t="s">
        <v>33</v>
      </c>
      <c r="AB16" s="56" t="e">
        <f ca="1">ABS(ABS(AB11-AB14)-1/2)/AB15</f>
        <v>#NAME?</v>
      </c>
      <c r="AC16" t="s">
        <v>34</v>
      </c>
      <c r="AN16" t="s">
        <v>33</v>
      </c>
      <c r="AO16" s="56" t="e">
        <f ca="1">ABS(ABS(AO11-AO14)-1/2)/AO15</f>
        <v>#NAME?</v>
      </c>
      <c r="AP16" t="s">
        <v>34</v>
      </c>
    </row>
    <row r="17" spans="1:42" x14ac:dyDescent="0.35">
      <c r="A17" s="45">
        <f t="shared" si="0"/>
        <v>14</v>
      </c>
      <c r="B17" s="46">
        <v>9</v>
      </c>
      <c r="C17" s="4">
        <v>20</v>
      </c>
      <c r="D17" s="47">
        <f t="shared" si="1"/>
        <v>-11</v>
      </c>
      <c r="J17" s="52">
        <f t="shared" si="2"/>
        <v>14</v>
      </c>
      <c r="K17" s="53">
        <v>9</v>
      </c>
      <c r="L17" s="54">
        <v>20</v>
      </c>
      <c r="M17" s="4">
        <f t="shared" si="3"/>
        <v>-11</v>
      </c>
      <c r="N17" s="4">
        <f t="shared" si="4"/>
        <v>11</v>
      </c>
      <c r="O17" s="4" t="e">
        <f ca="1">IF(M17&lt;&gt;0,RANK_AVG(N17,$N$4:$N$18,1),"")</f>
        <v>#NAME?</v>
      </c>
      <c r="P17" s="4" t="str">
        <f t="shared" si="5"/>
        <v/>
      </c>
      <c r="Q17" s="51" t="e">
        <f t="shared" ca="1" si="6"/>
        <v>#NAME?</v>
      </c>
      <c r="V17" t="s">
        <v>35</v>
      </c>
      <c r="W17" s="56" t="e">
        <f ca="1">W16/SQRT(W8)</f>
        <v>#NAME?</v>
      </c>
      <c r="AA17" t="s">
        <v>35</v>
      </c>
      <c r="AB17" s="56" t="e">
        <f ca="1">AB16/SQRT(AB8)</f>
        <v>#NAME?</v>
      </c>
      <c r="AF17" t="e">
        <f t="array" aca="1" ref="AF17:AG22" ca="1">SR_TEST(B4:B18,C4,TRUE,,FALSE,FALSE)</f>
        <v>#NAME?</v>
      </c>
      <c r="AG17" s="28" t="e">
        <f ca="1"/>
        <v>#NAME?</v>
      </c>
      <c r="AN17" t="s">
        <v>35</v>
      </c>
      <c r="AO17" s="56" t="e">
        <f ca="1">1-AO11/AO14</f>
        <v>#NAME?</v>
      </c>
      <c r="AP17" t="s">
        <v>114</v>
      </c>
    </row>
    <row r="18" spans="1:42" x14ac:dyDescent="0.35">
      <c r="A18" s="57">
        <f t="shared" si="0"/>
        <v>15</v>
      </c>
      <c r="B18" s="58">
        <v>12</v>
      </c>
      <c r="C18" s="59">
        <v>20</v>
      </c>
      <c r="D18" s="60">
        <f t="shared" si="1"/>
        <v>-8</v>
      </c>
      <c r="J18" s="61">
        <f t="shared" si="2"/>
        <v>15</v>
      </c>
      <c r="K18" s="62">
        <v>12</v>
      </c>
      <c r="L18" s="63">
        <v>20</v>
      </c>
      <c r="M18" s="59">
        <f t="shared" si="3"/>
        <v>-8</v>
      </c>
      <c r="N18" s="59">
        <f t="shared" si="4"/>
        <v>8</v>
      </c>
      <c r="O18" s="59" t="e">
        <f ca="1">IF(M18&lt;&gt;0,RANK_AVG(N18,$N$4:$N$18,1),"")</f>
        <v>#NAME?</v>
      </c>
      <c r="P18" s="59" t="str">
        <f t="shared" si="5"/>
        <v/>
      </c>
      <c r="Q18" s="64" t="e">
        <f t="shared" ca="1" si="6"/>
        <v>#NAME?</v>
      </c>
      <c r="V18" t="s">
        <v>36</v>
      </c>
      <c r="W18" s="11" t="e">
        <f ca="1">1-NORMSDIST(W16)</f>
        <v>#NAME?</v>
      </c>
      <c r="X18" s="19" t="e">
        <f ca="1">2*W18</f>
        <v>#NAME?</v>
      </c>
      <c r="AA18" t="s">
        <v>36</v>
      </c>
      <c r="AB18" s="11" t="e">
        <f ca="1">1-NORMSDIST(AB16)</f>
        <v>#NAME?</v>
      </c>
      <c r="AC18" s="19" t="e">
        <f ca="1">2*AB18</f>
        <v>#NAME?</v>
      </c>
      <c r="AF18" t="e">
        <f ca="1"/>
        <v>#NAME?</v>
      </c>
      <c r="AG18" s="6" t="e">
        <f ca="1"/>
        <v>#NAME?</v>
      </c>
      <c r="AN18" t="s">
        <v>36</v>
      </c>
      <c r="AO18" s="80" t="e">
        <f ca="1">1-_xlfn.NORM.S.DIST(AO16,TRUE)</f>
        <v>#NAME?</v>
      </c>
      <c r="AP18" s="79" t="e">
        <f ca="1">2*AO18</f>
        <v>#NAME?</v>
      </c>
    </row>
    <row r="19" spans="1:42" x14ac:dyDescent="0.35">
      <c r="O19" s="4"/>
      <c r="P19" s="4" t="e">
        <f ca="1">SUM(P4:P18)</f>
        <v>#NAME?</v>
      </c>
      <c r="Q19" s="4" t="e">
        <f ca="1">SUM(Q4:Q18)</f>
        <v>#NAME?</v>
      </c>
      <c r="V19" t="s">
        <v>37</v>
      </c>
      <c r="W19" s="56" t="e" cm="1">
        <f t="array" aca="1" ref="W19" ca="1">SRDIST(W11,W8,1)</f>
        <v>#NAME?</v>
      </c>
      <c r="X19" s="20" t="e">
        <f ca="1">2*W19</f>
        <v>#NAME?</v>
      </c>
      <c r="AA19" t="s">
        <v>37</v>
      </c>
      <c r="AB19" s="56" t="e" cm="1">
        <f t="array" aca="1" ref="AB19" ca="1">SRDIST(AB11,AB8,1)</f>
        <v>#NAME?</v>
      </c>
      <c r="AC19" s="20" t="e">
        <f ca="1">2*AB19</f>
        <v>#NAME?</v>
      </c>
      <c r="AF19" t="e">
        <f ca="1"/>
        <v>#NAME?</v>
      </c>
      <c r="AG19" s="6" t="e">
        <f ca="1"/>
        <v>#NAME?</v>
      </c>
      <c r="AN19" t="s">
        <v>37</v>
      </c>
      <c r="AO19" s="56" t="e">
        <f ca="1">SRDIST(AO11,AO8,1)</f>
        <v>#NAME?</v>
      </c>
      <c r="AP19" s="20" t="e">
        <f ca="1">2*AO19</f>
        <v>#NAME?</v>
      </c>
    </row>
    <row r="20" spans="1:42" x14ac:dyDescent="0.35">
      <c r="A20" s="45"/>
      <c r="V20" t="s">
        <v>38</v>
      </c>
      <c r="W20" s="13" t="e">
        <f t="array" aca="1" ref="W20:X20" ca="1">TRANSPOSE(SUBMATRIX(SR_SIMUL(B4:B18,W6,TRUE,10000),3,2,2,1))</f>
        <v>#NAME?</v>
      </c>
      <c r="X20" s="21" t="e">
        <f ca="1"/>
        <v>#NAME?</v>
      </c>
      <c r="AA20" t="s">
        <v>38</v>
      </c>
      <c r="AB20" s="13" t="e">
        <f t="array" aca="1" ref="AB20:AC20" ca="1">TRANSPOSE(SUBMATRIX(SR_SIMUL(B4:B18,AB6,TRUE,10000),3,2,2,1))</f>
        <v>#NAME?</v>
      </c>
      <c r="AC20" s="21" t="e">
        <f ca="1"/>
        <v>#NAME?</v>
      </c>
      <c r="AF20" t="e">
        <f ca="1"/>
        <v>#NAME?</v>
      </c>
      <c r="AG20" s="6" t="e">
        <f ca="1"/>
        <v>#NAME?</v>
      </c>
      <c r="AN20" t="s">
        <v>38</v>
      </c>
      <c r="AO20" s="13" t="s">
        <v>115</v>
      </c>
      <c r="AP20" s="21" t="s">
        <v>115</v>
      </c>
    </row>
    <row r="21" spans="1:42" x14ac:dyDescent="0.35">
      <c r="F21" t="s">
        <v>25</v>
      </c>
      <c r="K21" t="s">
        <v>79</v>
      </c>
      <c r="AF21" t="e">
        <f ca="1"/>
        <v>#NAME?</v>
      </c>
      <c r="AG21" s="6" t="e">
        <f ca="1"/>
        <v>#NAME?</v>
      </c>
    </row>
    <row r="22" spans="1:42" x14ac:dyDescent="0.35">
      <c r="AF22" t="e">
        <f ca="1"/>
        <v>#NAME?</v>
      </c>
      <c r="AG22" s="15" t="e">
        <f ca="1"/>
        <v>#NAME?</v>
      </c>
    </row>
    <row r="23" spans="1:42" x14ac:dyDescent="0.35">
      <c r="F23" t="s">
        <v>15</v>
      </c>
      <c r="G23" s="5" t="e" cm="1">
        <f t="array" aca="1" ref="G23" ca="1">SRANK(D4:D18)</f>
        <v>#NAME?</v>
      </c>
      <c r="I23" s="5" t="e" cm="1">
        <f t="array" aca="1" ref="I23" ca="1">SRANK(B4:B18,20)</f>
        <v>#NAME?</v>
      </c>
      <c r="K23" t="s">
        <v>29</v>
      </c>
      <c r="L23" s="5" t="e">
        <f t="array" aca="1" ref="L23" ca="1">SRANK_EXACT(B4:B18,C4,1)</f>
        <v>#NAME?</v>
      </c>
      <c r="V23" t="s">
        <v>80</v>
      </c>
      <c r="AA23" t="s">
        <v>81</v>
      </c>
    </row>
    <row r="24" spans="1:42" x14ac:dyDescent="0.35">
      <c r="F24" t="s">
        <v>52</v>
      </c>
      <c r="G24" s="6" t="e" cm="1">
        <f t="array" aca="1" ref="G24" ca="1">SRTEST(D4:D18,,1)</f>
        <v>#NAME?</v>
      </c>
      <c r="I24" s="6" t="e" cm="1">
        <f t="array" aca="1" ref="I24" ca="1">SRTEST(B4:B18,20,1)</f>
        <v>#NAME?</v>
      </c>
      <c r="K24" t="s">
        <v>29</v>
      </c>
      <c r="L24" s="15" t="e" cm="1">
        <f t="array" aca="1" ref="L24" ca="1">PERMDIST(G3,G4,TRUE)</f>
        <v>#NAME?</v>
      </c>
    </row>
    <row r="25" spans="1:42" x14ac:dyDescent="0.35">
      <c r="F25" t="s">
        <v>59</v>
      </c>
      <c r="G25" s="15" t="e" cm="1">
        <f t="array" aca="1" ref="G25" ca="1">SRTEST(D4:D18)</f>
        <v>#NAME?</v>
      </c>
      <c r="I25" s="15" t="e" cm="1">
        <f t="array" aca="1" ref="I25" ca="1">SRTEST(B4:B18,20)</f>
        <v>#NAME?</v>
      </c>
      <c r="V25" t="s">
        <v>72</v>
      </c>
      <c r="AA25" t="s">
        <v>72</v>
      </c>
    </row>
    <row r="27" spans="1:42" x14ac:dyDescent="0.35">
      <c r="V27" t="s">
        <v>75</v>
      </c>
      <c r="W27" s="55">
        <f>MEDIAN(B4:B18)</f>
        <v>12</v>
      </c>
      <c r="AA27" t="s">
        <v>75</v>
      </c>
      <c r="AB27" s="55">
        <f>MEDIAN(B4:B18)</f>
        <v>12</v>
      </c>
      <c r="AF27" t="s">
        <v>82</v>
      </c>
    </row>
    <row r="28" spans="1:42" x14ac:dyDescent="0.35">
      <c r="V28" t="s">
        <v>76</v>
      </c>
      <c r="W28" s="56">
        <v>20</v>
      </c>
      <c r="AA28" t="s">
        <v>76</v>
      </c>
      <c r="AB28" s="56">
        <v>20</v>
      </c>
    </row>
    <row r="29" spans="1:42" x14ac:dyDescent="0.35">
      <c r="V29" t="s">
        <v>22</v>
      </c>
      <c r="W29" s="56">
        <f>COUNT(B4:B18)</f>
        <v>15</v>
      </c>
      <c r="AA29" t="s">
        <v>22</v>
      </c>
      <c r="AB29" s="56">
        <f>COUNT(B4:B18)</f>
        <v>15</v>
      </c>
      <c r="AF29" t="e">
        <f t="array" aca="1" ref="AF29:AG34" ca="1">SR_TEST(B4:B18,C4,TRUE,,TRUE,FALSE)</f>
        <v>#NAME?</v>
      </c>
      <c r="AG29" s="28" t="e">
        <f ca="1"/>
        <v>#NAME?</v>
      </c>
    </row>
    <row r="30" spans="1:42" x14ac:dyDescent="0.35">
      <c r="V30" t="s">
        <v>23</v>
      </c>
      <c r="W30" s="56">
        <f>SUMPRODUCT(--ISNUMBER(B4:B18),--(B4:B18&lt;&gt;W28))</f>
        <v>14</v>
      </c>
      <c r="AA30" t="s">
        <v>23</v>
      </c>
      <c r="AB30" s="56">
        <f>SUMPRODUCT(--ISNUMBER(B4:B18),--(B4:B18&lt;&gt;AB28))</f>
        <v>14</v>
      </c>
      <c r="AF30" t="e">
        <f ca="1"/>
        <v>#NAME?</v>
      </c>
      <c r="AG30" s="6" t="e">
        <f ca="1"/>
        <v>#NAME?</v>
      </c>
    </row>
    <row r="31" spans="1:42" x14ac:dyDescent="0.35">
      <c r="V31" t="s">
        <v>24</v>
      </c>
      <c r="W31" s="56" t="e">
        <f ca="1">IF(W33&lt;=W36,W33,W30*(W30+1)/2)</f>
        <v>#NAME?</v>
      </c>
      <c r="AA31" t="s">
        <v>24</v>
      </c>
      <c r="AB31" s="56" t="e">
        <f ca="1">IF(AB33&lt;=AB36,AB33,AB30*(AB30+1)/2)</f>
        <v>#NAME?</v>
      </c>
      <c r="AF31" t="e">
        <f ca="1"/>
        <v>#NAME?</v>
      </c>
      <c r="AG31" s="6" t="e">
        <f ca="1"/>
        <v>#NAME?</v>
      </c>
    </row>
    <row r="32" spans="1:42" x14ac:dyDescent="0.35">
      <c r="V32" t="s">
        <v>26</v>
      </c>
      <c r="W32" s="56" t="e">
        <f ca="1">W30*(W30+1)/2-W31</f>
        <v>#NAME?</v>
      </c>
      <c r="AA32" t="s">
        <v>26</v>
      </c>
      <c r="AB32" s="56" t="e">
        <f ca="1">AB30*(AB30+1)/2-AB31</f>
        <v>#NAME?</v>
      </c>
      <c r="AF32" t="e">
        <f ca="1"/>
        <v>#NAME?</v>
      </c>
      <c r="AG32" s="6" t="e">
        <f ca="1"/>
        <v>#NAME?</v>
      </c>
    </row>
    <row r="33" spans="22:33" x14ac:dyDescent="0.35">
      <c r="V33" t="s">
        <v>15</v>
      </c>
      <c r="W33" s="13" t="e" cm="1">
        <f t="array" aca="1" ref="W33" ca="1">SRANK(B4:B18,W28)</f>
        <v>#NAME?</v>
      </c>
      <c r="AA33" t="s">
        <v>15</v>
      </c>
      <c r="AB33" s="13" t="e" cm="1">
        <f t="array" aca="1" ref="AB33" ca="1">SRANK(B4:B18,AB28)</f>
        <v>#NAME?</v>
      </c>
      <c r="AF33" t="e">
        <f ca="1"/>
        <v>#NAME?</v>
      </c>
      <c r="AG33" s="6" t="e">
        <f ca="1"/>
        <v>#NAME?</v>
      </c>
    </row>
    <row r="34" spans="22:33" x14ac:dyDescent="0.35">
      <c r="AF34" t="e">
        <f ca="1"/>
        <v>#NAME?</v>
      </c>
      <c r="AG34" s="15" t="e">
        <f ca="1"/>
        <v>#NAME?</v>
      </c>
    </row>
    <row r="35" spans="22:33" x14ac:dyDescent="0.35">
      <c r="W35" s="4" t="s">
        <v>27</v>
      </c>
      <c r="X35" s="4" t="s">
        <v>28</v>
      </c>
      <c r="AB35" s="4" t="s">
        <v>27</v>
      </c>
      <c r="AC35" s="4" t="s">
        <v>28</v>
      </c>
    </row>
    <row r="36" spans="22:33" x14ac:dyDescent="0.35">
      <c r="V36" t="s">
        <v>30</v>
      </c>
      <c r="W36" s="11">
        <f>W30*(W30+1)/4</f>
        <v>52.5</v>
      </c>
      <c r="AA36" t="s">
        <v>30</v>
      </c>
      <c r="AB36" s="11">
        <f>AB30*(AB30+1)/4</f>
        <v>52.5</v>
      </c>
    </row>
    <row r="37" spans="22:33" x14ac:dyDescent="0.35">
      <c r="V37" t="s">
        <v>31</v>
      </c>
      <c r="W37" s="56">
        <f>SQRT(W36*(2*W30+1)/6)</f>
        <v>15.929532322073991</v>
      </c>
      <c r="AA37" t="s">
        <v>31</v>
      </c>
      <c r="AB37" s="56" t="e" cm="1">
        <f t="array" aca="1" ref="AB37" ca="1">SQRT(AB36*(2*AB30+1)/6-TiesCorrection(B4:B18,AB28)/48)</f>
        <v>#NAME?</v>
      </c>
      <c r="AC37" t="s">
        <v>32</v>
      </c>
    </row>
    <row r="38" spans="22:33" x14ac:dyDescent="0.35">
      <c r="V38" t="s">
        <v>33</v>
      </c>
      <c r="W38" s="56" t="e">
        <f ca="1">ABS(ABS(W33-W36)-1/2)/W37</f>
        <v>#NAME?</v>
      </c>
      <c r="X38" t="s">
        <v>34</v>
      </c>
      <c r="AA38" t="s">
        <v>33</v>
      </c>
      <c r="AB38" s="56" t="e">
        <f ca="1">ABS(STANDARDIZE(AB33,AB36,AB37))</f>
        <v>#NAME?</v>
      </c>
    </row>
    <row r="39" spans="22:33" x14ac:dyDescent="0.35">
      <c r="V39" t="s">
        <v>35</v>
      </c>
      <c r="W39" s="56" t="e">
        <f ca="1">W38/SQRT(W30)</f>
        <v>#NAME?</v>
      </c>
      <c r="AA39" t="s">
        <v>35</v>
      </c>
      <c r="AB39" s="56" t="e">
        <f ca="1">AB38/SQRT(AB30)</f>
        <v>#NAME?</v>
      </c>
      <c r="AF39" t="s">
        <v>83</v>
      </c>
    </row>
    <row r="40" spans="22:33" x14ac:dyDescent="0.35">
      <c r="V40" t="s">
        <v>36</v>
      </c>
      <c r="W40" s="11" t="e">
        <f ca="1">1-NORMSDIST(W38)</f>
        <v>#NAME?</v>
      </c>
      <c r="X40" s="19" t="e">
        <f ca="1">2*W40</f>
        <v>#NAME?</v>
      </c>
      <c r="AA40" t="s">
        <v>36</v>
      </c>
      <c r="AB40" s="11" t="e">
        <f ca="1">1-NORMSDIST(AB38)</f>
        <v>#NAME?</v>
      </c>
      <c r="AC40" s="19" t="e">
        <f ca="1">2*AB40</f>
        <v>#NAME?</v>
      </c>
    </row>
    <row r="41" spans="22:33" x14ac:dyDescent="0.35">
      <c r="V41" t="s">
        <v>37</v>
      </c>
      <c r="W41" s="56" t="e" cm="1">
        <f t="array" aca="1" ref="W41" ca="1">SRDIST(W33,W30,1)</f>
        <v>#NAME?</v>
      </c>
      <c r="X41" s="20" t="e">
        <f ca="1">2*W41</f>
        <v>#NAME?</v>
      </c>
      <c r="AA41" t="s">
        <v>37</v>
      </c>
      <c r="AB41" s="56" t="e" cm="1">
        <f t="array" aca="1" ref="AB41" ca="1">SRDIST(AB33,AB30,1)</f>
        <v>#NAME?</v>
      </c>
      <c r="AC41" s="20" t="e">
        <f ca="1">2*AB41</f>
        <v>#NAME?</v>
      </c>
      <c r="AF41" t="e">
        <f t="array" aca="1" ref="AF41:AG46" ca="1">SR_TEST(B4:B18,C4,TRUE,,FALSE,TRUE)</f>
        <v>#NAME?</v>
      </c>
      <c r="AG41" s="28" t="e">
        <f ca="1"/>
        <v>#NAME?</v>
      </c>
    </row>
    <row r="42" spans="22:33" x14ac:dyDescent="0.35">
      <c r="V42" t="s">
        <v>38</v>
      </c>
      <c r="W42" s="13" t="e">
        <f t="array" aca="1" ref="W42:X42" ca="1">TRANSPOSE(SUBMATRIX(SR_SIMUL(B4:B18,W28,TRUE,10000),3,2,2,1))</f>
        <v>#NAME?</v>
      </c>
      <c r="X42" s="21" t="e">
        <f ca="1"/>
        <v>#NAME?</v>
      </c>
      <c r="AA42" t="s">
        <v>38</v>
      </c>
      <c r="AB42" s="13" t="e">
        <f t="array" aca="1" ref="AB42:AC42" ca="1">TRANSPOSE(SUBMATRIX(SR_SIMUL(B4:B18,AB28,TRUE,10000),3,2,2,1))</f>
        <v>#NAME?</v>
      </c>
      <c r="AC42" s="21" t="e">
        <f ca="1"/>
        <v>#NAME?</v>
      </c>
      <c r="AF42" t="e">
        <f ca="1"/>
        <v>#NAME?</v>
      </c>
      <c r="AG42" s="6" t="e">
        <f ca="1"/>
        <v>#NAME?</v>
      </c>
    </row>
    <row r="43" spans="22:33" x14ac:dyDescent="0.35">
      <c r="AF43" t="e">
        <f ca="1"/>
        <v>#NAME?</v>
      </c>
      <c r="AG43" s="6" t="e">
        <f ca="1"/>
        <v>#NAME?</v>
      </c>
    </row>
    <row r="44" spans="22:33" x14ac:dyDescent="0.35">
      <c r="AF44" t="e">
        <f ca="1"/>
        <v>#NAME?</v>
      </c>
      <c r="AG44" s="6" t="e">
        <f ca="1"/>
        <v>#NAME?</v>
      </c>
    </row>
    <row r="45" spans="22:33" x14ac:dyDescent="0.35">
      <c r="AF45" t="e">
        <f ca="1"/>
        <v>#NAME?</v>
      </c>
      <c r="AG45" s="6" t="e">
        <f ca="1"/>
        <v>#NAME?</v>
      </c>
    </row>
    <row r="46" spans="22:33" x14ac:dyDescent="0.35">
      <c r="AF46" t="e">
        <f ca="1"/>
        <v>#NAME?</v>
      </c>
      <c r="AG46" s="15" t="e">
        <f ca="1"/>
        <v>#NAME?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56D1C-9726-48B8-BFA4-14D8A9A1BE5B}">
  <sheetPr codeName="Sheet109"/>
  <dimension ref="A1:BM17"/>
  <sheetViews>
    <sheetView workbookViewId="0"/>
  </sheetViews>
  <sheetFormatPr defaultRowHeight="14.5" x14ac:dyDescent="0.35"/>
  <cols>
    <col min="1" max="1" width="4.81640625" customWidth="1"/>
    <col min="2" max="65" width="5.7265625" customWidth="1"/>
  </cols>
  <sheetData>
    <row r="1" spans="1:65" x14ac:dyDescent="0.35">
      <c r="A1" s="38" t="s">
        <v>84</v>
      </c>
    </row>
    <row r="3" spans="1:65" x14ac:dyDescent="0.35">
      <c r="A3" t="s">
        <v>13</v>
      </c>
      <c r="B3" s="25">
        <v>6</v>
      </c>
    </row>
    <row r="5" spans="1:65" x14ac:dyDescent="0.35">
      <c r="B5">
        <v>1</v>
      </c>
      <c r="C5">
        <f>B5+1</f>
        <v>2</v>
      </c>
      <c r="D5">
        <f t="shared" ref="D5:BM5" si="0">C5+1</f>
        <v>3</v>
      </c>
      <c r="E5">
        <f t="shared" si="0"/>
        <v>4</v>
      </c>
      <c r="F5">
        <f t="shared" si="0"/>
        <v>5</v>
      </c>
      <c r="G5">
        <f t="shared" si="0"/>
        <v>6</v>
      </c>
      <c r="H5">
        <f t="shared" si="0"/>
        <v>7</v>
      </c>
      <c r="I5">
        <f t="shared" si="0"/>
        <v>8</v>
      </c>
      <c r="J5">
        <f t="shared" si="0"/>
        <v>9</v>
      </c>
      <c r="K5">
        <f t="shared" si="0"/>
        <v>10</v>
      </c>
      <c r="L5">
        <f t="shared" si="0"/>
        <v>11</v>
      </c>
      <c r="M5">
        <f t="shared" si="0"/>
        <v>12</v>
      </c>
      <c r="N5">
        <f t="shared" si="0"/>
        <v>13</v>
      </c>
      <c r="O5">
        <f t="shared" si="0"/>
        <v>14</v>
      </c>
      <c r="P5">
        <f t="shared" si="0"/>
        <v>15</v>
      </c>
      <c r="Q5">
        <f t="shared" si="0"/>
        <v>16</v>
      </c>
      <c r="R5">
        <f t="shared" si="0"/>
        <v>17</v>
      </c>
      <c r="S5">
        <f t="shared" si="0"/>
        <v>18</v>
      </c>
      <c r="T5">
        <f t="shared" si="0"/>
        <v>19</v>
      </c>
      <c r="U5">
        <f t="shared" si="0"/>
        <v>20</v>
      </c>
      <c r="V5">
        <f t="shared" si="0"/>
        <v>21</v>
      </c>
      <c r="W5">
        <f t="shared" si="0"/>
        <v>22</v>
      </c>
      <c r="X5">
        <f t="shared" si="0"/>
        <v>23</v>
      </c>
      <c r="Y5">
        <f t="shared" si="0"/>
        <v>24</v>
      </c>
      <c r="Z5">
        <f t="shared" si="0"/>
        <v>25</v>
      </c>
      <c r="AA5">
        <f t="shared" si="0"/>
        <v>26</v>
      </c>
      <c r="AB5">
        <f t="shared" si="0"/>
        <v>27</v>
      </c>
      <c r="AC5">
        <f t="shared" si="0"/>
        <v>28</v>
      </c>
      <c r="AD5">
        <f t="shared" si="0"/>
        <v>29</v>
      </c>
      <c r="AE5">
        <f t="shared" si="0"/>
        <v>30</v>
      </c>
      <c r="AF5">
        <f t="shared" si="0"/>
        <v>31</v>
      </c>
      <c r="AG5">
        <f t="shared" si="0"/>
        <v>32</v>
      </c>
      <c r="AH5">
        <f t="shared" si="0"/>
        <v>33</v>
      </c>
      <c r="AI5">
        <f t="shared" si="0"/>
        <v>34</v>
      </c>
      <c r="AJ5">
        <f t="shared" si="0"/>
        <v>35</v>
      </c>
      <c r="AK5">
        <f t="shared" si="0"/>
        <v>36</v>
      </c>
      <c r="AL5">
        <f t="shared" si="0"/>
        <v>37</v>
      </c>
      <c r="AM5">
        <f t="shared" si="0"/>
        <v>38</v>
      </c>
      <c r="AN5">
        <f t="shared" si="0"/>
        <v>39</v>
      </c>
      <c r="AO5">
        <f t="shared" si="0"/>
        <v>40</v>
      </c>
      <c r="AP5">
        <f t="shared" si="0"/>
        <v>41</v>
      </c>
      <c r="AQ5">
        <f t="shared" si="0"/>
        <v>42</v>
      </c>
      <c r="AR5">
        <f t="shared" si="0"/>
        <v>43</v>
      </c>
      <c r="AS5">
        <f t="shared" si="0"/>
        <v>44</v>
      </c>
      <c r="AT5">
        <f t="shared" si="0"/>
        <v>45</v>
      </c>
      <c r="AU5">
        <f t="shared" si="0"/>
        <v>46</v>
      </c>
      <c r="AV5">
        <f t="shared" si="0"/>
        <v>47</v>
      </c>
      <c r="AW5">
        <f t="shared" si="0"/>
        <v>48</v>
      </c>
      <c r="AX5">
        <f t="shared" si="0"/>
        <v>49</v>
      </c>
      <c r="AY5">
        <f t="shared" si="0"/>
        <v>50</v>
      </c>
      <c r="AZ5">
        <f t="shared" si="0"/>
        <v>51</v>
      </c>
      <c r="BA5">
        <f t="shared" si="0"/>
        <v>52</v>
      </c>
      <c r="BB5">
        <f t="shared" si="0"/>
        <v>53</v>
      </c>
      <c r="BC5">
        <f t="shared" si="0"/>
        <v>54</v>
      </c>
      <c r="BD5">
        <f t="shared" si="0"/>
        <v>55</v>
      </c>
      <c r="BE5">
        <f t="shared" si="0"/>
        <v>56</v>
      </c>
      <c r="BF5">
        <f t="shared" si="0"/>
        <v>57</v>
      </c>
      <c r="BG5">
        <f t="shared" si="0"/>
        <v>58</v>
      </c>
      <c r="BH5">
        <f t="shared" si="0"/>
        <v>59</v>
      </c>
      <c r="BI5">
        <f t="shared" si="0"/>
        <v>60</v>
      </c>
      <c r="BJ5">
        <f t="shared" si="0"/>
        <v>61</v>
      </c>
      <c r="BK5">
        <f t="shared" si="0"/>
        <v>62</v>
      </c>
      <c r="BL5">
        <f t="shared" si="0"/>
        <v>63</v>
      </c>
      <c r="BM5">
        <f t="shared" si="0"/>
        <v>64</v>
      </c>
    </row>
    <row r="6" spans="1:65" x14ac:dyDescent="0.35">
      <c r="A6">
        <v>1</v>
      </c>
      <c r="B6" s="65">
        <v>1</v>
      </c>
      <c r="C6" s="30">
        <v>1</v>
      </c>
      <c r="D6" s="30">
        <v>1</v>
      </c>
      <c r="E6" s="30">
        <v>1</v>
      </c>
      <c r="F6" s="30">
        <v>1</v>
      </c>
      <c r="G6" s="30">
        <v>1</v>
      </c>
      <c r="H6" s="30">
        <v>1</v>
      </c>
      <c r="I6" s="30">
        <v>1</v>
      </c>
      <c r="J6" s="30">
        <v>1</v>
      </c>
      <c r="K6" s="30">
        <v>1</v>
      </c>
      <c r="L6" s="30">
        <v>1</v>
      </c>
      <c r="M6" s="30">
        <v>1</v>
      </c>
      <c r="N6" s="30">
        <v>1</v>
      </c>
      <c r="O6" s="30">
        <v>1</v>
      </c>
      <c r="P6" s="30">
        <v>1</v>
      </c>
      <c r="Q6" s="30">
        <v>1</v>
      </c>
      <c r="R6" s="30">
        <v>1</v>
      </c>
      <c r="S6" s="30">
        <v>1</v>
      </c>
      <c r="T6" s="30">
        <v>1</v>
      </c>
      <c r="U6" s="30">
        <v>1</v>
      </c>
      <c r="V6" s="30">
        <v>1</v>
      </c>
      <c r="W6" s="30">
        <v>1</v>
      </c>
      <c r="X6" s="30">
        <v>1</v>
      </c>
      <c r="Y6" s="30">
        <v>1</v>
      </c>
      <c r="Z6" s="30">
        <v>1</v>
      </c>
      <c r="AA6" s="30">
        <v>1</v>
      </c>
      <c r="AB6" s="30">
        <v>1</v>
      </c>
      <c r="AC6" s="30">
        <v>1</v>
      </c>
      <c r="AD6" s="30">
        <v>1</v>
      </c>
      <c r="AE6" s="30">
        <v>1</v>
      </c>
      <c r="AF6" s="30">
        <v>1</v>
      </c>
      <c r="AG6" s="30">
        <v>1</v>
      </c>
      <c r="AH6" s="30">
        <v>0</v>
      </c>
      <c r="AI6" s="30">
        <v>0</v>
      </c>
      <c r="AJ6" s="30">
        <v>0</v>
      </c>
      <c r="AK6" s="30">
        <v>0</v>
      </c>
      <c r="AL6" s="30">
        <v>0</v>
      </c>
      <c r="AM6" s="30">
        <v>0</v>
      </c>
      <c r="AN6" s="30">
        <v>0</v>
      </c>
      <c r="AO6" s="30">
        <v>0</v>
      </c>
      <c r="AP6" s="30">
        <v>0</v>
      </c>
      <c r="AQ6" s="30">
        <v>0</v>
      </c>
      <c r="AR6" s="30">
        <v>0</v>
      </c>
      <c r="AS6" s="30">
        <v>0</v>
      </c>
      <c r="AT6" s="30">
        <v>0</v>
      </c>
      <c r="AU6" s="30">
        <v>0</v>
      </c>
      <c r="AV6" s="30">
        <v>0</v>
      </c>
      <c r="AW6" s="30">
        <v>0</v>
      </c>
      <c r="AX6" s="30">
        <v>0</v>
      </c>
      <c r="AY6" s="30">
        <v>0</v>
      </c>
      <c r="AZ6" s="30">
        <v>0</v>
      </c>
      <c r="BA6" s="30">
        <v>0</v>
      </c>
      <c r="BB6" s="30">
        <v>0</v>
      </c>
      <c r="BC6" s="30">
        <v>0</v>
      </c>
      <c r="BD6" s="30">
        <v>0</v>
      </c>
      <c r="BE6" s="30">
        <v>0</v>
      </c>
      <c r="BF6" s="30">
        <v>0</v>
      </c>
      <c r="BG6" s="30">
        <v>0</v>
      </c>
      <c r="BH6" s="30">
        <v>0</v>
      </c>
      <c r="BI6" s="30">
        <v>0</v>
      </c>
      <c r="BJ6" s="30">
        <v>0</v>
      </c>
      <c r="BK6" s="30">
        <v>0</v>
      </c>
      <c r="BL6" s="30">
        <v>0</v>
      </c>
      <c r="BM6" s="66">
        <v>0</v>
      </c>
    </row>
    <row r="7" spans="1:65" x14ac:dyDescent="0.35">
      <c r="A7">
        <f>A6+1</f>
        <v>2</v>
      </c>
      <c r="B7" s="34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>
        <v>1</v>
      </c>
      <c r="Q7">
        <v>1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1</v>
      </c>
      <c r="AI7">
        <v>1</v>
      </c>
      <c r="AJ7">
        <v>1</v>
      </c>
      <c r="AK7">
        <v>1</v>
      </c>
      <c r="AL7">
        <v>1</v>
      </c>
      <c r="AM7">
        <v>1</v>
      </c>
      <c r="AN7">
        <v>1</v>
      </c>
      <c r="AO7">
        <v>1</v>
      </c>
      <c r="AP7">
        <v>1</v>
      </c>
      <c r="AQ7">
        <v>1</v>
      </c>
      <c r="AR7">
        <v>1</v>
      </c>
      <c r="AS7">
        <v>1</v>
      </c>
      <c r="AT7">
        <v>1</v>
      </c>
      <c r="AU7">
        <v>1</v>
      </c>
      <c r="AV7">
        <v>1</v>
      </c>
      <c r="AW7">
        <v>1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 s="33">
        <v>0</v>
      </c>
    </row>
    <row r="8" spans="1:65" x14ac:dyDescent="0.35">
      <c r="A8">
        <f>A7+1</f>
        <v>3</v>
      </c>
      <c r="B8" s="34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v>1</v>
      </c>
      <c r="AO8">
        <v>1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1</v>
      </c>
      <c r="AY8">
        <v>1</v>
      </c>
      <c r="AZ8">
        <v>1</v>
      </c>
      <c r="BA8">
        <v>1</v>
      </c>
      <c r="BB8">
        <v>1</v>
      </c>
      <c r="BC8">
        <v>1</v>
      </c>
      <c r="BD8">
        <v>1</v>
      </c>
      <c r="BE8">
        <v>1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 s="33">
        <v>0</v>
      </c>
    </row>
    <row r="9" spans="1:65" x14ac:dyDescent="0.35">
      <c r="A9">
        <f>A8+1</f>
        <v>4</v>
      </c>
      <c r="B9" s="34">
        <v>1</v>
      </c>
      <c r="C9">
        <v>1</v>
      </c>
      <c r="D9">
        <v>1</v>
      </c>
      <c r="E9">
        <v>1</v>
      </c>
      <c r="F9">
        <v>0</v>
      </c>
      <c r="G9">
        <v>0</v>
      </c>
      <c r="H9">
        <v>0</v>
      </c>
      <c r="I9">
        <v>0</v>
      </c>
      <c r="J9">
        <v>1</v>
      </c>
      <c r="K9">
        <v>1</v>
      </c>
      <c r="L9">
        <v>1</v>
      </c>
      <c r="M9">
        <v>1</v>
      </c>
      <c r="N9">
        <v>0</v>
      </c>
      <c r="O9">
        <v>0</v>
      </c>
      <c r="P9">
        <v>0</v>
      </c>
      <c r="Q9">
        <v>0</v>
      </c>
      <c r="R9">
        <v>1</v>
      </c>
      <c r="S9">
        <v>1</v>
      </c>
      <c r="T9">
        <v>1</v>
      </c>
      <c r="U9">
        <v>1</v>
      </c>
      <c r="V9">
        <v>0</v>
      </c>
      <c r="W9">
        <v>0</v>
      </c>
      <c r="X9">
        <v>0</v>
      </c>
      <c r="Y9">
        <v>0</v>
      </c>
      <c r="Z9">
        <v>1</v>
      </c>
      <c r="AA9">
        <v>1</v>
      </c>
      <c r="AB9">
        <v>1</v>
      </c>
      <c r="AC9">
        <v>1</v>
      </c>
      <c r="AD9">
        <v>0</v>
      </c>
      <c r="AE9">
        <v>0</v>
      </c>
      <c r="AF9">
        <v>0</v>
      </c>
      <c r="AG9">
        <v>0</v>
      </c>
      <c r="AH9">
        <v>1</v>
      </c>
      <c r="AI9">
        <v>1</v>
      </c>
      <c r="AJ9">
        <v>1</v>
      </c>
      <c r="AK9">
        <v>1</v>
      </c>
      <c r="AL9">
        <v>0</v>
      </c>
      <c r="AM9">
        <v>0</v>
      </c>
      <c r="AN9">
        <v>0</v>
      </c>
      <c r="AO9">
        <v>0</v>
      </c>
      <c r="AP9">
        <v>1</v>
      </c>
      <c r="AQ9">
        <v>1</v>
      </c>
      <c r="AR9">
        <v>1</v>
      </c>
      <c r="AS9">
        <v>1</v>
      </c>
      <c r="AT9">
        <v>0</v>
      </c>
      <c r="AU9">
        <v>0</v>
      </c>
      <c r="AV9">
        <v>0</v>
      </c>
      <c r="AW9">
        <v>0</v>
      </c>
      <c r="AX9">
        <v>1</v>
      </c>
      <c r="AY9">
        <v>1</v>
      </c>
      <c r="AZ9">
        <v>1</v>
      </c>
      <c r="BA9">
        <v>1</v>
      </c>
      <c r="BB9">
        <v>0</v>
      </c>
      <c r="BC9">
        <v>0</v>
      </c>
      <c r="BD9">
        <v>0</v>
      </c>
      <c r="BE9">
        <v>0</v>
      </c>
      <c r="BF9">
        <v>1</v>
      </c>
      <c r="BG9">
        <v>1</v>
      </c>
      <c r="BH9">
        <v>1</v>
      </c>
      <c r="BI9">
        <v>1</v>
      </c>
      <c r="BJ9">
        <v>0</v>
      </c>
      <c r="BK9">
        <v>0</v>
      </c>
      <c r="BL9">
        <v>0</v>
      </c>
      <c r="BM9" s="33">
        <v>0</v>
      </c>
    </row>
    <row r="10" spans="1:65" x14ac:dyDescent="0.35">
      <c r="A10">
        <f>A9+1</f>
        <v>5</v>
      </c>
      <c r="B10" s="34">
        <v>1</v>
      </c>
      <c r="C10">
        <v>1</v>
      </c>
      <c r="D10">
        <v>0</v>
      </c>
      <c r="E10">
        <v>0</v>
      </c>
      <c r="F10">
        <v>1</v>
      </c>
      <c r="G10">
        <v>1</v>
      </c>
      <c r="H10">
        <v>0</v>
      </c>
      <c r="I10">
        <v>0</v>
      </c>
      <c r="J10">
        <v>1</v>
      </c>
      <c r="K10">
        <v>1</v>
      </c>
      <c r="L10">
        <v>0</v>
      </c>
      <c r="M10">
        <v>0</v>
      </c>
      <c r="N10">
        <v>1</v>
      </c>
      <c r="O10">
        <v>1</v>
      </c>
      <c r="P10">
        <v>0</v>
      </c>
      <c r="Q10">
        <v>0</v>
      </c>
      <c r="R10">
        <v>1</v>
      </c>
      <c r="S10">
        <v>1</v>
      </c>
      <c r="T10">
        <v>0</v>
      </c>
      <c r="U10">
        <v>0</v>
      </c>
      <c r="V10">
        <v>1</v>
      </c>
      <c r="W10">
        <v>1</v>
      </c>
      <c r="X10">
        <v>0</v>
      </c>
      <c r="Y10">
        <v>0</v>
      </c>
      <c r="Z10">
        <v>1</v>
      </c>
      <c r="AA10">
        <v>1</v>
      </c>
      <c r="AB10">
        <v>0</v>
      </c>
      <c r="AC10">
        <v>0</v>
      </c>
      <c r="AD10">
        <v>1</v>
      </c>
      <c r="AE10">
        <v>1</v>
      </c>
      <c r="AF10">
        <v>0</v>
      </c>
      <c r="AG10">
        <v>0</v>
      </c>
      <c r="AH10">
        <v>1</v>
      </c>
      <c r="AI10">
        <v>1</v>
      </c>
      <c r="AJ10">
        <v>0</v>
      </c>
      <c r="AK10">
        <v>0</v>
      </c>
      <c r="AL10">
        <v>1</v>
      </c>
      <c r="AM10">
        <v>1</v>
      </c>
      <c r="AN10">
        <v>0</v>
      </c>
      <c r="AO10">
        <v>0</v>
      </c>
      <c r="AP10">
        <v>1</v>
      </c>
      <c r="AQ10">
        <v>1</v>
      </c>
      <c r="AR10">
        <v>0</v>
      </c>
      <c r="AS10">
        <v>0</v>
      </c>
      <c r="AT10">
        <v>1</v>
      </c>
      <c r="AU10">
        <v>1</v>
      </c>
      <c r="AV10">
        <v>0</v>
      </c>
      <c r="AW10">
        <v>0</v>
      </c>
      <c r="AX10">
        <v>1</v>
      </c>
      <c r="AY10">
        <v>1</v>
      </c>
      <c r="AZ10">
        <v>0</v>
      </c>
      <c r="BA10">
        <v>0</v>
      </c>
      <c r="BB10">
        <v>1</v>
      </c>
      <c r="BC10">
        <v>1</v>
      </c>
      <c r="BD10">
        <v>0</v>
      </c>
      <c r="BE10">
        <v>0</v>
      </c>
      <c r="BF10">
        <v>1</v>
      </c>
      <c r="BG10">
        <v>1</v>
      </c>
      <c r="BH10">
        <v>0</v>
      </c>
      <c r="BI10">
        <v>0</v>
      </c>
      <c r="BJ10">
        <v>1</v>
      </c>
      <c r="BK10">
        <v>1</v>
      </c>
      <c r="BL10">
        <v>0</v>
      </c>
      <c r="BM10" s="33">
        <v>0</v>
      </c>
    </row>
    <row r="11" spans="1:65" x14ac:dyDescent="0.35">
      <c r="A11">
        <f>A10+1</f>
        <v>6</v>
      </c>
      <c r="B11" s="35">
        <v>1</v>
      </c>
      <c r="C11" s="67">
        <v>0</v>
      </c>
      <c r="D11" s="67">
        <v>1</v>
      </c>
      <c r="E11" s="67">
        <v>0</v>
      </c>
      <c r="F11" s="67">
        <v>1</v>
      </c>
      <c r="G11" s="67">
        <v>0</v>
      </c>
      <c r="H11" s="67">
        <v>1</v>
      </c>
      <c r="I11" s="67">
        <v>0</v>
      </c>
      <c r="J11" s="67">
        <v>1</v>
      </c>
      <c r="K11" s="67">
        <v>0</v>
      </c>
      <c r="L11" s="67">
        <v>1</v>
      </c>
      <c r="M11" s="67">
        <v>0</v>
      </c>
      <c r="N11" s="67">
        <v>1</v>
      </c>
      <c r="O11" s="67">
        <v>0</v>
      </c>
      <c r="P11" s="67">
        <v>1</v>
      </c>
      <c r="Q11" s="67">
        <v>0</v>
      </c>
      <c r="R11" s="67">
        <v>1</v>
      </c>
      <c r="S11" s="67">
        <v>0</v>
      </c>
      <c r="T11" s="67">
        <v>1</v>
      </c>
      <c r="U11" s="67">
        <v>0</v>
      </c>
      <c r="V11" s="67">
        <v>1</v>
      </c>
      <c r="W11" s="67">
        <v>0</v>
      </c>
      <c r="X11" s="67">
        <v>1</v>
      </c>
      <c r="Y11" s="67">
        <v>0</v>
      </c>
      <c r="Z11" s="67">
        <v>1</v>
      </c>
      <c r="AA11" s="67">
        <v>0</v>
      </c>
      <c r="AB11" s="67">
        <v>1</v>
      </c>
      <c r="AC11" s="67">
        <v>0</v>
      </c>
      <c r="AD11" s="67">
        <v>1</v>
      </c>
      <c r="AE11" s="67">
        <v>0</v>
      </c>
      <c r="AF11" s="67">
        <v>1</v>
      </c>
      <c r="AG11" s="67">
        <v>0</v>
      </c>
      <c r="AH11" s="67">
        <v>1</v>
      </c>
      <c r="AI11" s="67">
        <v>0</v>
      </c>
      <c r="AJ11" s="67">
        <v>1</v>
      </c>
      <c r="AK11" s="67">
        <v>0</v>
      </c>
      <c r="AL11" s="67">
        <v>1</v>
      </c>
      <c r="AM11" s="67">
        <v>0</v>
      </c>
      <c r="AN11" s="67">
        <v>1</v>
      </c>
      <c r="AO11" s="67">
        <v>0</v>
      </c>
      <c r="AP11" s="67">
        <v>1</v>
      </c>
      <c r="AQ11" s="67">
        <v>0</v>
      </c>
      <c r="AR11" s="67">
        <v>1</v>
      </c>
      <c r="AS11" s="67">
        <v>0</v>
      </c>
      <c r="AT11" s="67">
        <v>1</v>
      </c>
      <c r="AU11" s="67">
        <v>0</v>
      </c>
      <c r="AV11" s="67">
        <v>1</v>
      </c>
      <c r="AW11" s="67">
        <v>0</v>
      </c>
      <c r="AX11" s="67">
        <v>1</v>
      </c>
      <c r="AY11" s="67">
        <v>0</v>
      </c>
      <c r="AZ11" s="67">
        <v>1</v>
      </c>
      <c r="BA11" s="67">
        <v>0</v>
      </c>
      <c r="BB11" s="67">
        <v>1</v>
      </c>
      <c r="BC11" s="67">
        <v>0</v>
      </c>
      <c r="BD11" s="67">
        <v>1</v>
      </c>
      <c r="BE11" s="67">
        <v>0</v>
      </c>
      <c r="BF11" s="67">
        <v>1</v>
      </c>
      <c r="BG11" s="67">
        <v>0</v>
      </c>
      <c r="BH11" s="67">
        <v>1</v>
      </c>
      <c r="BI11" s="67">
        <v>0</v>
      </c>
      <c r="BJ11" s="67">
        <v>1</v>
      </c>
      <c r="BK11" s="67">
        <v>0</v>
      </c>
      <c r="BL11" s="67">
        <v>1</v>
      </c>
      <c r="BM11" s="37">
        <v>0</v>
      </c>
    </row>
    <row r="12" spans="1:65" x14ac:dyDescent="0.35">
      <c r="B12">
        <f>SUMPRODUCT($A6:$A11,B6:B11)</f>
        <v>21</v>
      </c>
      <c r="C12">
        <f t="shared" ref="C12:BM12" si="1">SUMPRODUCT($A6:$A11,C6:C11)</f>
        <v>15</v>
      </c>
      <c r="D12">
        <f t="shared" si="1"/>
        <v>16</v>
      </c>
      <c r="E12">
        <f t="shared" si="1"/>
        <v>10</v>
      </c>
      <c r="F12">
        <f t="shared" si="1"/>
        <v>17</v>
      </c>
      <c r="G12">
        <f t="shared" si="1"/>
        <v>11</v>
      </c>
      <c r="H12">
        <f t="shared" si="1"/>
        <v>12</v>
      </c>
      <c r="I12">
        <f t="shared" si="1"/>
        <v>6</v>
      </c>
      <c r="J12">
        <f t="shared" si="1"/>
        <v>18</v>
      </c>
      <c r="K12">
        <f t="shared" si="1"/>
        <v>12</v>
      </c>
      <c r="L12">
        <f t="shared" si="1"/>
        <v>13</v>
      </c>
      <c r="M12">
        <f t="shared" si="1"/>
        <v>7</v>
      </c>
      <c r="N12">
        <f t="shared" si="1"/>
        <v>14</v>
      </c>
      <c r="O12">
        <f t="shared" si="1"/>
        <v>8</v>
      </c>
      <c r="P12">
        <f t="shared" si="1"/>
        <v>9</v>
      </c>
      <c r="Q12">
        <f t="shared" si="1"/>
        <v>3</v>
      </c>
      <c r="R12">
        <f t="shared" si="1"/>
        <v>19</v>
      </c>
      <c r="S12">
        <f t="shared" si="1"/>
        <v>13</v>
      </c>
      <c r="T12">
        <f t="shared" si="1"/>
        <v>14</v>
      </c>
      <c r="U12">
        <f t="shared" si="1"/>
        <v>8</v>
      </c>
      <c r="V12">
        <f t="shared" si="1"/>
        <v>15</v>
      </c>
      <c r="W12">
        <f t="shared" si="1"/>
        <v>9</v>
      </c>
      <c r="X12">
        <f t="shared" si="1"/>
        <v>10</v>
      </c>
      <c r="Y12">
        <f t="shared" si="1"/>
        <v>4</v>
      </c>
      <c r="Z12">
        <f t="shared" si="1"/>
        <v>16</v>
      </c>
      <c r="AA12">
        <f t="shared" si="1"/>
        <v>10</v>
      </c>
      <c r="AB12">
        <f t="shared" si="1"/>
        <v>11</v>
      </c>
      <c r="AC12">
        <f t="shared" si="1"/>
        <v>5</v>
      </c>
      <c r="AD12">
        <f t="shared" si="1"/>
        <v>12</v>
      </c>
      <c r="AE12">
        <f t="shared" si="1"/>
        <v>6</v>
      </c>
      <c r="AF12">
        <f t="shared" si="1"/>
        <v>7</v>
      </c>
      <c r="AG12">
        <f t="shared" si="1"/>
        <v>1</v>
      </c>
      <c r="AH12">
        <f t="shared" si="1"/>
        <v>20</v>
      </c>
      <c r="AI12">
        <f t="shared" si="1"/>
        <v>14</v>
      </c>
      <c r="AJ12">
        <f t="shared" si="1"/>
        <v>15</v>
      </c>
      <c r="AK12">
        <f t="shared" si="1"/>
        <v>9</v>
      </c>
      <c r="AL12">
        <f t="shared" si="1"/>
        <v>16</v>
      </c>
      <c r="AM12">
        <f t="shared" si="1"/>
        <v>10</v>
      </c>
      <c r="AN12">
        <f t="shared" si="1"/>
        <v>11</v>
      </c>
      <c r="AO12">
        <f t="shared" si="1"/>
        <v>5</v>
      </c>
      <c r="AP12">
        <f t="shared" si="1"/>
        <v>17</v>
      </c>
      <c r="AQ12">
        <f t="shared" si="1"/>
        <v>11</v>
      </c>
      <c r="AR12">
        <f t="shared" si="1"/>
        <v>12</v>
      </c>
      <c r="AS12">
        <f t="shared" si="1"/>
        <v>6</v>
      </c>
      <c r="AT12">
        <f t="shared" si="1"/>
        <v>13</v>
      </c>
      <c r="AU12">
        <f t="shared" si="1"/>
        <v>7</v>
      </c>
      <c r="AV12">
        <f t="shared" si="1"/>
        <v>8</v>
      </c>
      <c r="AW12">
        <f t="shared" si="1"/>
        <v>2</v>
      </c>
      <c r="AX12">
        <f t="shared" si="1"/>
        <v>18</v>
      </c>
      <c r="AY12">
        <f t="shared" si="1"/>
        <v>12</v>
      </c>
      <c r="AZ12">
        <f t="shared" si="1"/>
        <v>13</v>
      </c>
      <c r="BA12">
        <f t="shared" si="1"/>
        <v>7</v>
      </c>
      <c r="BB12">
        <f t="shared" si="1"/>
        <v>14</v>
      </c>
      <c r="BC12">
        <f t="shared" si="1"/>
        <v>8</v>
      </c>
      <c r="BD12">
        <f t="shared" si="1"/>
        <v>9</v>
      </c>
      <c r="BE12">
        <f t="shared" si="1"/>
        <v>3</v>
      </c>
      <c r="BF12">
        <f t="shared" si="1"/>
        <v>15</v>
      </c>
      <c r="BG12">
        <f t="shared" si="1"/>
        <v>9</v>
      </c>
      <c r="BH12">
        <f t="shared" si="1"/>
        <v>10</v>
      </c>
      <c r="BI12">
        <f t="shared" si="1"/>
        <v>4</v>
      </c>
      <c r="BJ12">
        <f t="shared" si="1"/>
        <v>11</v>
      </c>
      <c r="BK12">
        <f t="shared" si="1"/>
        <v>5</v>
      </c>
      <c r="BL12">
        <f t="shared" si="1"/>
        <v>6</v>
      </c>
      <c r="BM12">
        <f t="shared" si="1"/>
        <v>0</v>
      </c>
    </row>
    <row r="14" spans="1:65" x14ac:dyDescent="0.35">
      <c r="A14" s="10" t="s">
        <v>24</v>
      </c>
      <c r="B14">
        <v>0</v>
      </c>
      <c r="C14">
        <f>B14+1</f>
        <v>1</v>
      </c>
      <c r="D14">
        <f t="shared" ref="D14:W14" si="2">C14+1</f>
        <v>2</v>
      </c>
      <c r="E14">
        <f t="shared" si="2"/>
        <v>3</v>
      </c>
      <c r="F14">
        <f t="shared" si="2"/>
        <v>4</v>
      </c>
      <c r="G14">
        <f t="shared" si="2"/>
        <v>5</v>
      </c>
      <c r="H14">
        <f t="shared" si="2"/>
        <v>6</v>
      </c>
      <c r="I14">
        <f t="shared" si="2"/>
        <v>7</v>
      </c>
      <c r="J14">
        <f t="shared" si="2"/>
        <v>8</v>
      </c>
      <c r="K14">
        <f t="shared" si="2"/>
        <v>9</v>
      </c>
      <c r="L14">
        <f t="shared" si="2"/>
        <v>10</v>
      </c>
      <c r="M14">
        <f t="shared" si="2"/>
        <v>11</v>
      </c>
      <c r="N14">
        <f t="shared" si="2"/>
        <v>12</v>
      </c>
      <c r="O14">
        <f t="shared" si="2"/>
        <v>13</v>
      </c>
      <c r="P14">
        <f t="shared" si="2"/>
        <v>14</v>
      </c>
      <c r="Q14">
        <f t="shared" si="2"/>
        <v>15</v>
      </c>
      <c r="R14">
        <f t="shared" si="2"/>
        <v>16</v>
      </c>
      <c r="S14">
        <f t="shared" si="2"/>
        <v>17</v>
      </c>
      <c r="T14">
        <f t="shared" si="2"/>
        <v>18</v>
      </c>
      <c r="U14">
        <f t="shared" si="2"/>
        <v>19</v>
      </c>
      <c r="V14">
        <f t="shared" si="2"/>
        <v>20</v>
      </c>
      <c r="W14">
        <f t="shared" si="2"/>
        <v>21</v>
      </c>
    </row>
    <row r="15" spans="1:65" x14ac:dyDescent="0.35">
      <c r="A15" s="10" t="s">
        <v>85</v>
      </c>
      <c r="B15" s="65">
        <f>COUNTIF($B12:$BM12,B14)</f>
        <v>1</v>
      </c>
      <c r="C15" s="30">
        <f t="shared" ref="C15:W15" si="3">COUNTIF($B12:$BM12,C14)</f>
        <v>1</v>
      </c>
      <c r="D15" s="30">
        <f t="shared" si="3"/>
        <v>1</v>
      </c>
      <c r="E15" s="30">
        <f t="shared" si="3"/>
        <v>2</v>
      </c>
      <c r="F15" s="30">
        <f t="shared" si="3"/>
        <v>2</v>
      </c>
      <c r="G15" s="30">
        <f t="shared" si="3"/>
        <v>3</v>
      </c>
      <c r="H15" s="30">
        <f t="shared" si="3"/>
        <v>4</v>
      </c>
      <c r="I15" s="30">
        <f t="shared" si="3"/>
        <v>4</v>
      </c>
      <c r="J15" s="30">
        <f>COUNTIF($B12:$BM12,J14)</f>
        <v>4</v>
      </c>
      <c r="K15" s="30">
        <f t="shared" si="3"/>
        <v>5</v>
      </c>
      <c r="L15" s="30">
        <f t="shared" si="3"/>
        <v>5</v>
      </c>
      <c r="M15" s="30">
        <f t="shared" si="3"/>
        <v>5</v>
      </c>
      <c r="N15" s="30">
        <f t="shared" si="3"/>
        <v>5</v>
      </c>
      <c r="O15" s="30">
        <f t="shared" si="3"/>
        <v>4</v>
      </c>
      <c r="P15" s="30">
        <f t="shared" si="3"/>
        <v>4</v>
      </c>
      <c r="Q15" s="30">
        <f t="shared" si="3"/>
        <v>4</v>
      </c>
      <c r="R15" s="30">
        <f t="shared" si="3"/>
        <v>3</v>
      </c>
      <c r="S15" s="30">
        <f t="shared" si="3"/>
        <v>2</v>
      </c>
      <c r="T15" s="30">
        <f t="shared" si="3"/>
        <v>2</v>
      </c>
      <c r="U15" s="30">
        <f t="shared" si="3"/>
        <v>1</v>
      </c>
      <c r="V15" s="30">
        <f t="shared" si="3"/>
        <v>1</v>
      </c>
      <c r="W15" s="66">
        <f t="shared" si="3"/>
        <v>1</v>
      </c>
      <c r="X15">
        <f>SUM(B15:W15)</f>
        <v>64</v>
      </c>
    </row>
    <row r="16" spans="1:65" x14ac:dyDescent="0.35">
      <c r="A16" s="10" t="s">
        <v>86</v>
      </c>
      <c r="B16" s="34">
        <f>B15/$X15</f>
        <v>1.5625E-2</v>
      </c>
      <c r="C16">
        <f t="shared" ref="C16:W16" si="4">C15/$X15</f>
        <v>1.5625E-2</v>
      </c>
      <c r="D16">
        <f t="shared" si="4"/>
        <v>1.5625E-2</v>
      </c>
      <c r="E16">
        <f t="shared" si="4"/>
        <v>3.125E-2</v>
      </c>
      <c r="F16">
        <f t="shared" si="4"/>
        <v>3.125E-2</v>
      </c>
      <c r="G16">
        <f t="shared" si="4"/>
        <v>4.6875E-2</v>
      </c>
      <c r="H16">
        <f t="shared" si="4"/>
        <v>6.25E-2</v>
      </c>
      <c r="I16">
        <f t="shared" si="4"/>
        <v>6.25E-2</v>
      </c>
      <c r="J16">
        <f t="shared" si="4"/>
        <v>6.25E-2</v>
      </c>
      <c r="K16">
        <f t="shared" si="4"/>
        <v>7.8125E-2</v>
      </c>
      <c r="L16">
        <f t="shared" si="4"/>
        <v>7.8125E-2</v>
      </c>
      <c r="M16">
        <f t="shared" si="4"/>
        <v>7.8125E-2</v>
      </c>
      <c r="N16">
        <f t="shared" si="4"/>
        <v>7.8125E-2</v>
      </c>
      <c r="O16">
        <f t="shared" si="4"/>
        <v>6.25E-2</v>
      </c>
      <c r="P16">
        <f t="shared" si="4"/>
        <v>6.25E-2</v>
      </c>
      <c r="Q16">
        <f t="shared" si="4"/>
        <v>6.25E-2</v>
      </c>
      <c r="R16">
        <f t="shared" si="4"/>
        <v>4.6875E-2</v>
      </c>
      <c r="S16">
        <f t="shared" si="4"/>
        <v>3.125E-2</v>
      </c>
      <c r="T16">
        <f t="shared" si="4"/>
        <v>3.125E-2</v>
      </c>
      <c r="U16">
        <f t="shared" si="4"/>
        <v>1.5625E-2</v>
      </c>
      <c r="V16">
        <f t="shared" si="4"/>
        <v>1.5625E-2</v>
      </c>
      <c r="W16" s="33">
        <f t="shared" si="4"/>
        <v>1.5625E-2</v>
      </c>
    </row>
    <row r="17" spans="1:23" x14ac:dyDescent="0.35">
      <c r="A17" s="10" t="s">
        <v>87</v>
      </c>
      <c r="B17" s="35">
        <f>B16</f>
        <v>1.5625E-2</v>
      </c>
      <c r="C17" s="67">
        <f>B17+C16</f>
        <v>3.125E-2</v>
      </c>
      <c r="D17" s="67">
        <f t="shared" ref="D17:W17" si="5">C17+D16</f>
        <v>4.6875E-2</v>
      </c>
      <c r="E17" s="67">
        <f t="shared" si="5"/>
        <v>7.8125E-2</v>
      </c>
      <c r="F17" s="67">
        <f t="shared" si="5"/>
        <v>0.109375</v>
      </c>
      <c r="G17" s="67">
        <f t="shared" si="5"/>
        <v>0.15625</v>
      </c>
      <c r="H17" s="67">
        <f t="shared" si="5"/>
        <v>0.21875</v>
      </c>
      <c r="I17" s="67">
        <f t="shared" si="5"/>
        <v>0.28125</v>
      </c>
      <c r="J17" s="67">
        <f t="shared" si="5"/>
        <v>0.34375</v>
      </c>
      <c r="K17" s="67">
        <f t="shared" si="5"/>
        <v>0.421875</v>
      </c>
      <c r="L17" s="67">
        <f t="shared" si="5"/>
        <v>0.5</v>
      </c>
      <c r="M17" s="67">
        <f t="shared" si="5"/>
        <v>0.578125</v>
      </c>
      <c r="N17" s="67">
        <f t="shared" si="5"/>
        <v>0.65625</v>
      </c>
      <c r="O17" s="67">
        <f t="shared" si="5"/>
        <v>0.71875</v>
      </c>
      <c r="P17" s="67">
        <f t="shared" si="5"/>
        <v>0.78125</v>
      </c>
      <c r="Q17" s="67">
        <f t="shared" si="5"/>
        <v>0.84375</v>
      </c>
      <c r="R17" s="67">
        <f t="shared" si="5"/>
        <v>0.890625</v>
      </c>
      <c r="S17" s="67">
        <f t="shared" si="5"/>
        <v>0.921875</v>
      </c>
      <c r="T17" s="67">
        <f t="shared" si="5"/>
        <v>0.953125</v>
      </c>
      <c r="U17" s="67">
        <f t="shared" si="5"/>
        <v>0.96875</v>
      </c>
      <c r="V17" s="67">
        <f t="shared" si="5"/>
        <v>0.984375</v>
      </c>
      <c r="W17" s="37">
        <f t="shared" si="5"/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A2E70-8ADA-44CD-9AC5-E469314CB6DD}">
  <sheetPr codeName="Sheet110"/>
  <dimension ref="A1:K11"/>
  <sheetViews>
    <sheetView workbookViewId="0"/>
  </sheetViews>
  <sheetFormatPr defaultRowHeight="14.5" x14ac:dyDescent="0.35"/>
  <sheetData>
    <row r="1" spans="1:11" x14ac:dyDescent="0.35">
      <c r="A1" s="38" t="s">
        <v>88</v>
      </c>
    </row>
    <row r="3" spans="1:11" x14ac:dyDescent="0.35">
      <c r="A3" s="39" t="s">
        <v>66</v>
      </c>
      <c r="B3" s="39" t="s">
        <v>67</v>
      </c>
      <c r="C3" s="39" t="s">
        <v>68</v>
      </c>
      <c r="D3" s="27" t="s">
        <v>4</v>
      </c>
      <c r="E3" s="68" t="s">
        <v>5</v>
      </c>
      <c r="F3" s="27" t="s">
        <v>69</v>
      </c>
      <c r="G3" s="27" t="s">
        <v>70</v>
      </c>
      <c r="H3" s="27" t="s">
        <v>71</v>
      </c>
      <c r="J3" t="e">
        <f t="array" aca="1" ref="J3:K9" ca="1">SRANK_TEST(B3:B10,C4,TRUE,2)</f>
        <v>#NAME?</v>
      </c>
      <c r="K3" s="28" t="e">
        <f ca="1"/>
        <v>#NAME?</v>
      </c>
    </row>
    <row r="4" spans="1:11" x14ac:dyDescent="0.35">
      <c r="A4" s="45">
        <v>1</v>
      </c>
      <c r="B4" s="46">
        <v>48</v>
      </c>
      <c r="C4" s="4">
        <v>30</v>
      </c>
      <c r="D4" s="47">
        <f>B4-C4</f>
        <v>18</v>
      </c>
      <c r="E4" s="69">
        <f>IF(D4=0,"",ABS(D4))</f>
        <v>18</v>
      </c>
      <c r="F4" s="4" t="e">
        <f ca="1">IF(D4&lt;&gt;0,RANK_AVG(E4,$E$4:$E$10,1),"")</f>
        <v>#NAME?</v>
      </c>
      <c r="G4" s="4" t="e">
        <f ca="1">IF(D4&gt;0,F4,"")</f>
        <v>#NAME?</v>
      </c>
      <c r="H4" s="4" t="str">
        <f>IF(D4&lt;0,F4,"")</f>
        <v/>
      </c>
      <c r="J4" t="e">
        <f ca="1"/>
        <v>#NAME?</v>
      </c>
      <c r="K4" s="6" t="e">
        <f ca="1"/>
        <v>#NAME?</v>
      </c>
    </row>
    <row r="5" spans="1:11" x14ac:dyDescent="0.35">
      <c r="A5" s="45">
        <f t="shared" ref="A5:A10" si="0">A4+1</f>
        <v>2</v>
      </c>
      <c r="B5" s="46">
        <v>10</v>
      </c>
      <c r="C5" s="4">
        <v>30</v>
      </c>
      <c r="D5" s="47">
        <f t="shared" ref="D5:D10" si="1">B5-C5</f>
        <v>-20</v>
      </c>
      <c r="E5" s="70">
        <f t="shared" ref="E5:E10" si="2">IF(D5=0,"",ABS(D5))</f>
        <v>20</v>
      </c>
      <c r="F5" s="4" t="e">
        <f ca="1">IF(D5&lt;&gt;0,RANK_AVG(E5,$E$4:$E$10,1),"")</f>
        <v>#NAME?</v>
      </c>
      <c r="G5" s="4" t="str">
        <f t="shared" ref="G5:G10" si="3">IF(D5&gt;0,F5,"")</f>
        <v/>
      </c>
      <c r="H5" s="4" t="e">
        <f t="shared" ref="H5:H10" ca="1" si="4">IF(D5&lt;0,F5,"")</f>
        <v>#NAME?</v>
      </c>
      <c r="J5" t="e">
        <f ca="1"/>
        <v>#NAME?</v>
      </c>
      <c r="K5" s="6" t="e">
        <f ca="1"/>
        <v>#NAME?</v>
      </c>
    </row>
    <row r="6" spans="1:11" x14ac:dyDescent="0.35">
      <c r="A6" s="45">
        <f t="shared" si="0"/>
        <v>3</v>
      </c>
      <c r="B6" s="46">
        <v>15</v>
      </c>
      <c r="C6" s="4">
        <v>30</v>
      </c>
      <c r="D6" s="47">
        <f t="shared" si="1"/>
        <v>-15</v>
      </c>
      <c r="E6" s="70">
        <f t="shared" si="2"/>
        <v>15</v>
      </c>
      <c r="F6" s="4" t="e">
        <f ca="1">IF(D6&lt;&gt;0,RANK_AVG(E6,$E$4:$E$10,1),"")</f>
        <v>#NAME?</v>
      </c>
      <c r="G6" s="4" t="str">
        <f t="shared" si="3"/>
        <v/>
      </c>
      <c r="H6" s="4" t="e">
        <f t="shared" ca="1" si="4"/>
        <v>#NAME?</v>
      </c>
      <c r="J6" t="e">
        <f ca="1"/>
        <v>#NAME?</v>
      </c>
      <c r="K6" s="6" t="e">
        <f ca="1"/>
        <v>#NAME?</v>
      </c>
    </row>
    <row r="7" spans="1:11" x14ac:dyDescent="0.35">
      <c r="A7" s="45">
        <f t="shared" si="0"/>
        <v>4</v>
      </c>
      <c r="B7" s="46">
        <v>4</v>
      </c>
      <c r="C7" s="4">
        <v>30</v>
      </c>
      <c r="D7" s="47">
        <f t="shared" si="1"/>
        <v>-26</v>
      </c>
      <c r="E7" s="70">
        <f t="shared" si="2"/>
        <v>26</v>
      </c>
      <c r="F7" s="4" t="e">
        <f ca="1">IF(D7&lt;&gt;0,RANK_AVG(E7,$E$4:$E$10,1),"")</f>
        <v>#NAME?</v>
      </c>
      <c r="G7" s="4" t="str">
        <f t="shared" si="3"/>
        <v/>
      </c>
      <c r="H7" s="4" t="e">
        <f t="shared" ca="1" si="4"/>
        <v>#NAME?</v>
      </c>
      <c r="J7" t="e">
        <f ca="1"/>
        <v>#NAME?</v>
      </c>
      <c r="K7" s="6" t="e">
        <f ca="1"/>
        <v>#NAME?</v>
      </c>
    </row>
    <row r="8" spans="1:11" x14ac:dyDescent="0.35">
      <c r="A8" s="45">
        <f t="shared" si="0"/>
        <v>5</v>
      </c>
      <c r="B8" s="46">
        <v>44</v>
      </c>
      <c r="C8" s="4">
        <v>30</v>
      </c>
      <c r="D8" s="47">
        <f t="shared" si="1"/>
        <v>14</v>
      </c>
      <c r="E8" s="70">
        <f t="shared" si="2"/>
        <v>14</v>
      </c>
      <c r="F8" s="4" t="e">
        <f ca="1">IF(D8&lt;&gt;0,RANK_AVG(E8,$E$4:$E$10,1),"")</f>
        <v>#NAME?</v>
      </c>
      <c r="G8" s="4" t="e">
        <f t="shared" ca="1" si="3"/>
        <v>#NAME?</v>
      </c>
      <c r="H8" s="4" t="str">
        <f t="shared" si="4"/>
        <v/>
      </c>
      <c r="J8" t="e">
        <f ca="1"/>
        <v>#NAME?</v>
      </c>
      <c r="K8" s="6" t="e">
        <f ca="1"/>
        <v>#NAME?</v>
      </c>
    </row>
    <row r="9" spans="1:11" x14ac:dyDescent="0.35">
      <c r="A9" s="45">
        <f t="shared" si="0"/>
        <v>6</v>
      </c>
      <c r="B9" s="46">
        <v>30</v>
      </c>
      <c r="C9" s="4">
        <v>30</v>
      </c>
      <c r="D9" s="47">
        <f t="shared" si="1"/>
        <v>0</v>
      </c>
      <c r="E9" s="70" t="str">
        <f t="shared" si="2"/>
        <v/>
      </c>
      <c r="F9" s="4" t="str">
        <f>IF(D9&lt;&gt;0,RANK_AVG(E9,$E$4:$E$10,1),"")</f>
        <v/>
      </c>
      <c r="G9" s="4" t="str">
        <f t="shared" si="3"/>
        <v/>
      </c>
      <c r="H9" s="4" t="str">
        <f t="shared" si="4"/>
        <v/>
      </c>
      <c r="J9" t="e">
        <f ca="1"/>
        <v>#NAME?</v>
      </c>
      <c r="K9" s="15" t="e">
        <f ca="1"/>
        <v>#NAME?</v>
      </c>
    </row>
    <row r="10" spans="1:11" x14ac:dyDescent="0.35">
      <c r="A10" s="57">
        <f t="shared" si="0"/>
        <v>7</v>
      </c>
      <c r="B10" s="58">
        <v>25</v>
      </c>
      <c r="C10" s="59">
        <v>30</v>
      </c>
      <c r="D10" s="60">
        <f t="shared" si="1"/>
        <v>-5</v>
      </c>
      <c r="E10" s="71">
        <f t="shared" si="2"/>
        <v>5</v>
      </c>
      <c r="F10" s="59" t="e">
        <f ca="1">IF(D10&lt;&gt;0,RANK_AVG(E10,$E$4:$E$10,1),"")</f>
        <v>#NAME?</v>
      </c>
      <c r="G10" s="59" t="str">
        <f t="shared" si="3"/>
        <v/>
      </c>
      <c r="H10" s="59" t="e">
        <f t="shared" ca="1" si="4"/>
        <v>#NAME?</v>
      </c>
    </row>
    <row r="11" spans="1:11" x14ac:dyDescent="0.35">
      <c r="F11" s="4"/>
      <c r="G11" s="4" t="e">
        <f ca="1">SUM(G4:G10)</f>
        <v>#NAME?</v>
      </c>
      <c r="H11" s="4" t="e">
        <f ca="1">SUM(H4:H10)</f>
        <v>#NAME?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0E759-BA6A-425D-BE45-830E03FB838D}">
  <sheetPr codeName="Sheet111"/>
  <dimension ref="A1:AH22"/>
  <sheetViews>
    <sheetView workbookViewId="0"/>
  </sheetViews>
  <sheetFormatPr defaultRowHeight="14.5" x14ac:dyDescent="0.35"/>
  <cols>
    <col min="1" max="1" width="3.54296875" customWidth="1"/>
    <col min="2" max="23" width="4" customWidth="1"/>
    <col min="25" max="27" width="6" customWidth="1"/>
  </cols>
  <sheetData>
    <row r="1" spans="1:34" x14ac:dyDescent="0.35">
      <c r="A1" s="38" t="s">
        <v>89</v>
      </c>
    </row>
    <row r="3" spans="1:34" x14ac:dyDescent="0.35">
      <c r="A3" s="72" t="s">
        <v>13</v>
      </c>
      <c r="C3" s="73">
        <v>-5</v>
      </c>
      <c r="D3" s="73">
        <v>-4</v>
      </c>
      <c r="E3" s="73">
        <v>-3</v>
      </c>
      <c r="F3" s="73">
        <f>E3+1</f>
        <v>-2</v>
      </c>
      <c r="G3" s="73">
        <f>F3+1</f>
        <v>-1</v>
      </c>
      <c r="H3" s="73">
        <v>0</v>
      </c>
      <c r="I3" s="73">
        <f>H3+1</f>
        <v>1</v>
      </c>
      <c r="J3" s="73">
        <f t="shared" ref="J3:W3" si="0">I3+1</f>
        <v>2</v>
      </c>
      <c r="K3" s="73">
        <f t="shared" si="0"/>
        <v>3</v>
      </c>
      <c r="L3" s="73">
        <f t="shared" si="0"/>
        <v>4</v>
      </c>
      <c r="M3" s="73">
        <f t="shared" si="0"/>
        <v>5</v>
      </c>
      <c r="N3" s="73">
        <f t="shared" si="0"/>
        <v>6</v>
      </c>
      <c r="O3" s="73">
        <f t="shared" si="0"/>
        <v>7</v>
      </c>
      <c r="P3" s="73">
        <f t="shared" si="0"/>
        <v>8</v>
      </c>
      <c r="Q3" s="73">
        <f t="shared" si="0"/>
        <v>9</v>
      </c>
      <c r="R3" s="73">
        <f t="shared" si="0"/>
        <v>10</v>
      </c>
      <c r="S3" s="73">
        <f t="shared" si="0"/>
        <v>11</v>
      </c>
      <c r="T3" s="73">
        <f t="shared" si="0"/>
        <v>12</v>
      </c>
      <c r="U3" s="73">
        <f t="shared" si="0"/>
        <v>13</v>
      </c>
      <c r="V3" s="73">
        <f t="shared" si="0"/>
        <v>14</v>
      </c>
      <c r="W3" s="73">
        <f t="shared" si="0"/>
        <v>15</v>
      </c>
      <c r="Y3" s="72" t="s">
        <v>15</v>
      </c>
      <c r="Z3" s="72" t="s">
        <v>85</v>
      </c>
      <c r="AA3" s="72" t="s">
        <v>87</v>
      </c>
      <c r="AB3" s="72" t="s">
        <v>90</v>
      </c>
      <c r="AD3" s="72" t="s">
        <v>85</v>
      </c>
      <c r="AE3" s="72" t="s">
        <v>90</v>
      </c>
      <c r="AG3" s="72" t="s">
        <v>90</v>
      </c>
      <c r="AH3" s="72" t="s">
        <v>90</v>
      </c>
    </row>
    <row r="4" spans="1:34" x14ac:dyDescent="0.35">
      <c r="A4" s="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1</v>
      </c>
      <c r="I4">
        <v>1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Y4">
        <v>0</v>
      </c>
      <c r="Z4">
        <f t="array" ref="Z4:Z19">TRANSPOSE(H8:W8)</f>
        <v>1</v>
      </c>
      <c r="AA4">
        <f>Z4</f>
        <v>1</v>
      </c>
      <c r="AB4">
        <f>AA4/AA$19</f>
        <v>3.125E-2</v>
      </c>
      <c r="AD4" s="4" t="e">
        <f t="array" aca="1" ref="AD4:AD19" ca="1">PERM_DIST(5,FALSE)</f>
        <v>#NAME?</v>
      </c>
      <c r="AE4" t="e">
        <f t="array" aca="1" ref="AE4:AE19" ca="1">PERM_DIST(5)</f>
        <v>#NAME?</v>
      </c>
      <c r="AG4" t="e" cm="1">
        <f t="array" aca="1" ref="AG4" ca="1">PERMDIST(Y4,5)</f>
        <v>#NAME?</v>
      </c>
      <c r="AH4" t="e" cm="1">
        <f t="array" aca="1" ref="AH4" ca="1">SRDIST(Y4,5,2)</f>
        <v>#NAME?</v>
      </c>
    </row>
    <row r="5" spans="1:34" x14ac:dyDescent="0.35">
      <c r="A5" s="4">
        <v>2</v>
      </c>
      <c r="C5">
        <v>0</v>
      </c>
      <c r="D5">
        <v>0</v>
      </c>
      <c r="E5">
        <v>0</v>
      </c>
      <c r="F5">
        <v>0</v>
      </c>
      <c r="G5">
        <v>0</v>
      </c>
      <c r="H5">
        <f>F4+H4</f>
        <v>1</v>
      </c>
      <c r="I5">
        <f t="shared" ref="I5:W5" si="1">G4+I4</f>
        <v>1</v>
      </c>
      <c r="J5">
        <f t="shared" si="1"/>
        <v>1</v>
      </c>
      <c r="K5">
        <f t="shared" si="1"/>
        <v>1</v>
      </c>
      <c r="L5">
        <f t="shared" si="1"/>
        <v>0</v>
      </c>
      <c r="M5">
        <f t="shared" si="1"/>
        <v>0</v>
      </c>
      <c r="N5">
        <f t="shared" si="1"/>
        <v>0</v>
      </c>
      <c r="O5">
        <f t="shared" si="1"/>
        <v>0</v>
      </c>
      <c r="P5">
        <f t="shared" si="1"/>
        <v>0</v>
      </c>
      <c r="Q5">
        <f t="shared" si="1"/>
        <v>0</v>
      </c>
      <c r="R5">
        <f t="shared" si="1"/>
        <v>0</v>
      </c>
      <c r="S5">
        <f t="shared" si="1"/>
        <v>0</v>
      </c>
      <c r="T5">
        <f t="shared" si="1"/>
        <v>0</v>
      </c>
      <c r="U5">
        <f t="shared" si="1"/>
        <v>0</v>
      </c>
      <c r="V5">
        <f t="shared" si="1"/>
        <v>0</v>
      </c>
      <c r="W5">
        <f t="shared" si="1"/>
        <v>0</v>
      </c>
      <c r="Y5">
        <f>Y4+1</f>
        <v>1</v>
      </c>
      <c r="Z5">
        <v>1</v>
      </c>
      <c r="AA5">
        <f>AA4+Z5</f>
        <v>2</v>
      </c>
      <c r="AB5">
        <f t="shared" ref="AB5:AB19" si="2">AA5/AA$19</f>
        <v>6.25E-2</v>
      </c>
      <c r="AD5" s="4" t="e">
        <f ca="1"/>
        <v>#NAME?</v>
      </c>
      <c r="AE5" t="e">
        <f ca="1"/>
        <v>#NAME?</v>
      </c>
      <c r="AG5" t="e" cm="1">
        <f t="array" aca="1" ref="AG5" ca="1">PERMDIST(Y5,5)</f>
        <v>#NAME?</v>
      </c>
      <c r="AH5" t="e" cm="1">
        <f t="array" aca="1" ref="AH5" ca="1">SRDIST(Y5,5,2)</f>
        <v>#NAME?</v>
      </c>
    </row>
    <row r="6" spans="1:34" x14ac:dyDescent="0.35">
      <c r="A6" s="4">
        <v>3</v>
      </c>
      <c r="C6">
        <v>0</v>
      </c>
      <c r="D6">
        <v>0</v>
      </c>
      <c r="E6">
        <v>0</v>
      </c>
      <c r="F6">
        <v>0</v>
      </c>
      <c r="G6">
        <v>0</v>
      </c>
      <c r="H6">
        <f>E5+H5</f>
        <v>1</v>
      </c>
      <c r="I6">
        <f t="shared" ref="I6:W6" si="3">F5+I5</f>
        <v>1</v>
      </c>
      <c r="J6">
        <f t="shared" si="3"/>
        <v>1</v>
      </c>
      <c r="K6">
        <f t="shared" si="3"/>
        <v>2</v>
      </c>
      <c r="L6">
        <f t="shared" si="3"/>
        <v>1</v>
      </c>
      <c r="M6">
        <f t="shared" si="3"/>
        <v>1</v>
      </c>
      <c r="N6">
        <f t="shared" si="3"/>
        <v>1</v>
      </c>
      <c r="O6">
        <f t="shared" si="3"/>
        <v>0</v>
      </c>
      <c r="P6">
        <f t="shared" si="3"/>
        <v>0</v>
      </c>
      <c r="Q6">
        <f t="shared" si="3"/>
        <v>0</v>
      </c>
      <c r="R6">
        <f t="shared" si="3"/>
        <v>0</v>
      </c>
      <c r="S6">
        <f t="shared" si="3"/>
        <v>0</v>
      </c>
      <c r="T6">
        <f t="shared" si="3"/>
        <v>0</v>
      </c>
      <c r="U6">
        <f t="shared" si="3"/>
        <v>0</v>
      </c>
      <c r="V6">
        <f t="shared" si="3"/>
        <v>0</v>
      </c>
      <c r="W6">
        <f t="shared" si="3"/>
        <v>0</v>
      </c>
      <c r="Y6">
        <f t="shared" ref="Y6:Y19" si="4">Y5+1</f>
        <v>2</v>
      </c>
      <c r="Z6">
        <v>1</v>
      </c>
      <c r="AA6">
        <f t="shared" ref="AA6:AA19" si="5">AA5+Z6</f>
        <v>3</v>
      </c>
      <c r="AB6">
        <f t="shared" si="2"/>
        <v>9.375E-2</v>
      </c>
      <c r="AD6" s="4" t="e">
        <f ca="1"/>
        <v>#NAME?</v>
      </c>
      <c r="AE6" t="e">
        <f ca="1"/>
        <v>#NAME?</v>
      </c>
      <c r="AG6" t="e" cm="1">
        <f t="array" aca="1" ref="AG6" ca="1">PERMDIST(Y6,5)</f>
        <v>#NAME?</v>
      </c>
      <c r="AH6" t="e" cm="1">
        <f t="array" aca="1" ref="AH6" ca="1">SRDIST(Y6,5,2)</f>
        <v>#NAME?</v>
      </c>
    </row>
    <row r="7" spans="1:34" x14ac:dyDescent="0.35">
      <c r="A7" s="4">
        <v>4</v>
      </c>
      <c r="C7">
        <v>0</v>
      </c>
      <c r="D7">
        <v>0</v>
      </c>
      <c r="E7">
        <v>0</v>
      </c>
      <c r="F7">
        <v>0</v>
      </c>
      <c r="G7">
        <v>0</v>
      </c>
      <c r="H7">
        <f>D6+H6</f>
        <v>1</v>
      </c>
      <c r="I7">
        <f t="shared" ref="I7:W7" si="6">E6+I6</f>
        <v>1</v>
      </c>
      <c r="J7">
        <f t="shared" si="6"/>
        <v>1</v>
      </c>
      <c r="K7">
        <f t="shared" si="6"/>
        <v>2</v>
      </c>
      <c r="L7">
        <f t="shared" si="6"/>
        <v>2</v>
      </c>
      <c r="M7">
        <f t="shared" si="6"/>
        <v>2</v>
      </c>
      <c r="N7">
        <f t="shared" si="6"/>
        <v>2</v>
      </c>
      <c r="O7">
        <f t="shared" si="6"/>
        <v>2</v>
      </c>
      <c r="P7">
        <f t="shared" si="6"/>
        <v>1</v>
      </c>
      <c r="Q7">
        <f t="shared" si="6"/>
        <v>1</v>
      </c>
      <c r="R7">
        <f t="shared" si="6"/>
        <v>1</v>
      </c>
      <c r="S7">
        <f t="shared" si="6"/>
        <v>0</v>
      </c>
      <c r="T7">
        <f t="shared" si="6"/>
        <v>0</v>
      </c>
      <c r="U7">
        <f t="shared" si="6"/>
        <v>0</v>
      </c>
      <c r="V7">
        <f t="shared" si="6"/>
        <v>0</v>
      </c>
      <c r="W7">
        <f t="shared" si="6"/>
        <v>0</v>
      </c>
      <c r="Y7">
        <f t="shared" si="4"/>
        <v>3</v>
      </c>
      <c r="Z7">
        <v>2</v>
      </c>
      <c r="AA7">
        <f t="shared" si="5"/>
        <v>5</v>
      </c>
      <c r="AB7">
        <f t="shared" si="2"/>
        <v>0.15625</v>
      </c>
      <c r="AD7" s="4" t="e">
        <f ca="1"/>
        <v>#NAME?</v>
      </c>
      <c r="AE7" t="e">
        <f ca="1"/>
        <v>#NAME?</v>
      </c>
      <c r="AG7" t="e" cm="1">
        <f t="array" aca="1" ref="AG7" ca="1">PERMDIST(Y7,5)</f>
        <v>#NAME?</v>
      </c>
      <c r="AH7" t="e" cm="1">
        <f t="array" aca="1" ref="AH7" ca="1">SRDIST(Y7,5,2)</f>
        <v>#NAME?</v>
      </c>
    </row>
    <row r="8" spans="1:34" x14ac:dyDescent="0.35">
      <c r="A8" s="59">
        <v>5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f>H7+C7</f>
        <v>1</v>
      </c>
      <c r="I8" s="67">
        <f t="shared" ref="I8:W8" si="7">I7+D7</f>
        <v>1</v>
      </c>
      <c r="J8" s="67">
        <f t="shared" si="7"/>
        <v>1</v>
      </c>
      <c r="K8" s="67">
        <f t="shared" si="7"/>
        <v>2</v>
      </c>
      <c r="L8" s="67">
        <f t="shared" si="7"/>
        <v>2</v>
      </c>
      <c r="M8" s="67">
        <f t="shared" si="7"/>
        <v>3</v>
      </c>
      <c r="N8" s="67">
        <f t="shared" si="7"/>
        <v>3</v>
      </c>
      <c r="O8" s="67">
        <f t="shared" si="7"/>
        <v>3</v>
      </c>
      <c r="P8" s="67">
        <f t="shared" si="7"/>
        <v>3</v>
      </c>
      <c r="Q8" s="67">
        <f t="shared" si="7"/>
        <v>3</v>
      </c>
      <c r="R8" s="67">
        <f t="shared" si="7"/>
        <v>3</v>
      </c>
      <c r="S8" s="67">
        <f t="shared" si="7"/>
        <v>2</v>
      </c>
      <c r="T8" s="67">
        <f t="shared" si="7"/>
        <v>2</v>
      </c>
      <c r="U8" s="67">
        <f t="shared" si="7"/>
        <v>1</v>
      </c>
      <c r="V8" s="67">
        <f t="shared" si="7"/>
        <v>1</v>
      </c>
      <c r="W8" s="67">
        <f t="shared" si="7"/>
        <v>1</v>
      </c>
      <c r="Y8">
        <f t="shared" si="4"/>
        <v>4</v>
      </c>
      <c r="Z8">
        <v>2</v>
      </c>
      <c r="AA8">
        <f t="shared" si="5"/>
        <v>7</v>
      </c>
      <c r="AB8">
        <f t="shared" si="2"/>
        <v>0.21875</v>
      </c>
      <c r="AD8" s="4" t="e">
        <f ca="1"/>
        <v>#NAME?</v>
      </c>
      <c r="AE8" t="e">
        <f ca="1"/>
        <v>#NAME?</v>
      </c>
      <c r="AG8" t="e" cm="1">
        <f t="array" aca="1" ref="AG8" ca="1">PERMDIST(Y8,5)</f>
        <v>#NAME?</v>
      </c>
      <c r="AH8" t="e" cm="1">
        <f t="array" aca="1" ref="AH8" ca="1">SRDIST(Y8,5,2)</f>
        <v>#NAME?</v>
      </c>
    </row>
    <row r="9" spans="1:34" x14ac:dyDescent="0.35">
      <c r="A9" s="4"/>
      <c r="Y9">
        <f t="shared" si="4"/>
        <v>5</v>
      </c>
      <c r="Z9">
        <v>3</v>
      </c>
      <c r="AA9">
        <f t="shared" si="5"/>
        <v>10</v>
      </c>
      <c r="AB9">
        <f t="shared" si="2"/>
        <v>0.3125</v>
      </c>
      <c r="AD9" s="4" t="e">
        <f ca="1"/>
        <v>#NAME?</v>
      </c>
      <c r="AE9" t="e">
        <f ca="1"/>
        <v>#NAME?</v>
      </c>
      <c r="AG9" t="e" cm="1">
        <f t="array" aca="1" ref="AG9" ca="1">PERMDIST(Y9,5)</f>
        <v>#NAME?</v>
      </c>
      <c r="AH9" t="e" cm="1">
        <f t="array" aca="1" ref="AH9" ca="1">SRDIST(Y9,5,2)</f>
        <v>#NAME?</v>
      </c>
    </row>
    <row r="10" spans="1:34" x14ac:dyDescent="0.35">
      <c r="A10" s="72" t="s">
        <v>13</v>
      </c>
      <c r="C10" s="73">
        <v>-5</v>
      </c>
      <c r="D10" s="73">
        <v>-4</v>
      </c>
      <c r="E10" s="73">
        <v>-3</v>
      </c>
      <c r="F10" s="73">
        <f>E10+1</f>
        <v>-2</v>
      </c>
      <c r="G10" s="73">
        <f>F10+1</f>
        <v>-1</v>
      </c>
      <c r="H10" s="73">
        <v>0</v>
      </c>
      <c r="I10" s="73">
        <f>H10+1</f>
        <v>1</v>
      </c>
      <c r="J10" s="73">
        <f t="shared" ref="J10:W10" si="8">I10+1</f>
        <v>2</v>
      </c>
      <c r="K10" s="73">
        <f t="shared" si="8"/>
        <v>3</v>
      </c>
      <c r="L10" s="73">
        <f t="shared" si="8"/>
        <v>4</v>
      </c>
      <c r="M10" s="73">
        <f t="shared" si="8"/>
        <v>5</v>
      </c>
      <c r="N10" s="73">
        <f t="shared" si="8"/>
        <v>6</v>
      </c>
      <c r="O10" s="73">
        <f t="shared" si="8"/>
        <v>7</v>
      </c>
      <c r="P10" s="73">
        <f t="shared" si="8"/>
        <v>8</v>
      </c>
      <c r="Q10" s="73">
        <f t="shared" si="8"/>
        <v>9</v>
      </c>
      <c r="R10" s="73">
        <f t="shared" si="8"/>
        <v>10</v>
      </c>
      <c r="S10" s="73">
        <f t="shared" si="8"/>
        <v>11</v>
      </c>
      <c r="T10" s="73">
        <f t="shared" si="8"/>
        <v>12</v>
      </c>
      <c r="U10" s="73">
        <f t="shared" si="8"/>
        <v>13</v>
      </c>
      <c r="V10" s="73">
        <f t="shared" si="8"/>
        <v>14</v>
      </c>
      <c r="W10" s="73">
        <f t="shared" si="8"/>
        <v>15</v>
      </c>
      <c r="Y10">
        <f t="shared" si="4"/>
        <v>6</v>
      </c>
      <c r="Z10">
        <v>3</v>
      </c>
      <c r="AA10">
        <f t="shared" si="5"/>
        <v>13</v>
      </c>
      <c r="AB10">
        <f t="shared" si="2"/>
        <v>0.40625</v>
      </c>
      <c r="AD10" s="4" t="e">
        <f ca="1"/>
        <v>#NAME?</v>
      </c>
      <c r="AE10" t="e">
        <f ca="1"/>
        <v>#NAME?</v>
      </c>
      <c r="AG10" t="e" cm="1">
        <f t="array" aca="1" ref="AG10" ca="1">PERMDIST(Y10,5)</f>
        <v>#NAME?</v>
      </c>
      <c r="AH10" t="e" cm="1">
        <f t="array" aca="1" ref="AH10" ca="1">SRDIST(Y10,5,2)</f>
        <v>#NAME?</v>
      </c>
    </row>
    <row r="11" spans="1:34" x14ac:dyDescent="0.35">
      <c r="A11" s="4">
        <v>1</v>
      </c>
      <c r="C11">
        <v>0</v>
      </c>
      <c r="D11">
        <v>0</v>
      </c>
      <c r="E11">
        <v>0</v>
      </c>
      <c r="F11">
        <v>0</v>
      </c>
      <c r="G11">
        <v>0</v>
      </c>
      <c r="H11">
        <v>1</v>
      </c>
      <c r="I11">
        <v>1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Y11">
        <f t="shared" si="4"/>
        <v>7</v>
      </c>
      <c r="Z11">
        <v>3</v>
      </c>
      <c r="AA11">
        <f t="shared" si="5"/>
        <v>16</v>
      </c>
      <c r="AB11">
        <f t="shared" si="2"/>
        <v>0.5</v>
      </c>
      <c r="AD11" s="4" t="e">
        <f ca="1"/>
        <v>#NAME?</v>
      </c>
      <c r="AE11" t="e">
        <f ca="1"/>
        <v>#NAME?</v>
      </c>
      <c r="AG11" t="e" cm="1">
        <f t="array" aca="1" ref="AG11" ca="1">PERMDIST(Y11,5)</f>
        <v>#NAME?</v>
      </c>
      <c r="AH11" t="e" cm="1">
        <f t="array" aca="1" ref="AH11" ca="1">SRDIST(Y11,5,2)</f>
        <v>#NAME?</v>
      </c>
    </row>
    <row r="12" spans="1:34" x14ac:dyDescent="0.35">
      <c r="A12" s="4">
        <v>2</v>
      </c>
      <c r="C12">
        <v>0</v>
      </c>
      <c r="D12">
        <v>0</v>
      </c>
      <c r="E12">
        <v>0</v>
      </c>
      <c r="F12">
        <v>0</v>
      </c>
      <c r="G12">
        <v>0</v>
      </c>
      <c r="H12">
        <f ca="1">H11+OFFSET(H11,0,-$A12)</f>
        <v>1</v>
      </c>
      <c r="I12">
        <f t="shared" ref="I12:W15" ca="1" si="9">I11+OFFSET(I11,0,-$A12)</f>
        <v>1</v>
      </c>
      <c r="J12">
        <f t="shared" ca="1" si="9"/>
        <v>1</v>
      </c>
      <c r="K12">
        <f t="shared" ca="1" si="9"/>
        <v>1</v>
      </c>
      <c r="L12">
        <f t="shared" ca="1" si="9"/>
        <v>0</v>
      </c>
      <c r="M12">
        <f t="shared" ca="1" si="9"/>
        <v>0</v>
      </c>
      <c r="N12">
        <f t="shared" ca="1" si="9"/>
        <v>0</v>
      </c>
      <c r="O12">
        <f t="shared" ca="1" si="9"/>
        <v>0</v>
      </c>
      <c r="P12">
        <f t="shared" ca="1" si="9"/>
        <v>0</v>
      </c>
      <c r="Q12">
        <f t="shared" ca="1" si="9"/>
        <v>0</v>
      </c>
      <c r="R12">
        <f t="shared" ca="1" si="9"/>
        <v>0</v>
      </c>
      <c r="S12">
        <f t="shared" ca="1" si="9"/>
        <v>0</v>
      </c>
      <c r="T12">
        <f t="shared" ca="1" si="9"/>
        <v>0</v>
      </c>
      <c r="U12">
        <f t="shared" ca="1" si="9"/>
        <v>0</v>
      </c>
      <c r="V12">
        <f t="shared" ca="1" si="9"/>
        <v>0</v>
      </c>
      <c r="W12">
        <f t="shared" ca="1" si="9"/>
        <v>0</v>
      </c>
      <c r="Y12">
        <f t="shared" si="4"/>
        <v>8</v>
      </c>
      <c r="Z12">
        <v>3</v>
      </c>
      <c r="AA12">
        <f t="shared" si="5"/>
        <v>19</v>
      </c>
      <c r="AB12">
        <f t="shared" si="2"/>
        <v>0.59375</v>
      </c>
      <c r="AD12" s="4" t="e">
        <f ca="1"/>
        <v>#NAME?</v>
      </c>
      <c r="AE12" t="e">
        <f ca="1"/>
        <v>#NAME?</v>
      </c>
      <c r="AG12" t="e" cm="1">
        <f t="array" aca="1" ref="AG12" ca="1">PERMDIST(Y12,5)</f>
        <v>#NAME?</v>
      </c>
      <c r="AH12" t="e" cm="1">
        <f t="array" aca="1" ref="AH12" ca="1">SRDIST(Y12,5,2)</f>
        <v>#NAME?</v>
      </c>
    </row>
    <row r="13" spans="1:34" x14ac:dyDescent="0.35">
      <c r="A13" s="4">
        <v>3</v>
      </c>
      <c r="C13">
        <v>0</v>
      </c>
      <c r="D13">
        <v>0</v>
      </c>
      <c r="E13">
        <v>0</v>
      </c>
      <c r="F13">
        <v>0</v>
      </c>
      <c r="G13">
        <v>0</v>
      </c>
      <c r="H13">
        <f ca="1">H12+OFFSET(H12,0,-$A13)</f>
        <v>1</v>
      </c>
      <c r="I13">
        <f t="shared" ca="1" si="9"/>
        <v>1</v>
      </c>
      <c r="J13">
        <f t="shared" ca="1" si="9"/>
        <v>1</v>
      </c>
      <c r="K13">
        <f t="shared" ca="1" si="9"/>
        <v>2</v>
      </c>
      <c r="L13">
        <f t="shared" ca="1" si="9"/>
        <v>1</v>
      </c>
      <c r="M13">
        <f t="shared" ca="1" si="9"/>
        <v>1</v>
      </c>
      <c r="N13">
        <f t="shared" ca="1" si="9"/>
        <v>1</v>
      </c>
      <c r="O13">
        <f t="shared" ca="1" si="9"/>
        <v>0</v>
      </c>
      <c r="P13">
        <f t="shared" ca="1" si="9"/>
        <v>0</v>
      </c>
      <c r="Q13">
        <f t="shared" ca="1" si="9"/>
        <v>0</v>
      </c>
      <c r="R13">
        <f t="shared" ca="1" si="9"/>
        <v>0</v>
      </c>
      <c r="S13">
        <f t="shared" ca="1" si="9"/>
        <v>0</v>
      </c>
      <c r="T13">
        <f t="shared" ca="1" si="9"/>
        <v>0</v>
      </c>
      <c r="U13">
        <f t="shared" ca="1" si="9"/>
        <v>0</v>
      </c>
      <c r="V13">
        <f t="shared" ca="1" si="9"/>
        <v>0</v>
      </c>
      <c r="W13">
        <f t="shared" ca="1" si="9"/>
        <v>0</v>
      </c>
      <c r="Y13">
        <f t="shared" si="4"/>
        <v>9</v>
      </c>
      <c r="Z13">
        <v>3</v>
      </c>
      <c r="AA13">
        <f t="shared" si="5"/>
        <v>22</v>
      </c>
      <c r="AB13">
        <f t="shared" si="2"/>
        <v>0.6875</v>
      </c>
      <c r="AD13" s="4" t="e">
        <f ca="1"/>
        <v>#NAME?</v>
      </c>
      <c r="AE13" t="e">
        <f ca="1"/>
        <v>#NAME?</v>
      </c>
      <c r="AG13" t="e" cm="1">
        <f t="array" aca="1" ref="AG13" ca="1">PERMDIST(Y13,5)</f>
        <v>#NAME?</v>
      </c>
      <c r="AH13" t="e" cm="1">
        <f t="array" aca="1" ref="AH13" ca="1">SRDIST(Y13,5,2)</f>
        <v>#NAME?</v>
      </c>
    </row>
    <row r="14" spans="1:34" x14ac:dyDescent="0.35">
      <c r="A14" s="4">
        <v>4</v>
      </c>
      <c r="C14">
        <v>0</v>
      </c>
      <c r="D14">
        <v>0</v>
      </c>
      <c r="E14">
        <v>0</v>
      </c>
      <c r="F14">
        <v>0</v>
      </c>
      <c r="G14">
        <v>0</v>
      </c>
      <c r="H14">
        <f ca="1">H13+OFFSET(H13,0,-$A14)</f>
        <v>1</v>
      </c>
      <c r="I14">
        <f t="shared" ca="1" si="9"/>
        <v>1</v>
      </c>
      <c r="J14">
        <f t="shared" ca="1" si="9"/>
        <v>1</v>
      </c>
      <c r="K14">
        <f t="shared" ca="1" si="9"/>
        <v>2</v>
      </c>
      <c r="L14">
        <f t="shared" ca="1" si="9"/>
        <v>2</v>
      </c>
      <c r="M14">
        <f t="shared" ca="1" si="9"/>
        <v>2</v>
      </c>
      <c r="N14">
        <f t="shared" ca="1" si="9"/>
        <v>2</v>
      </c>
      <c r="O14">
        <f t="shared" ca="1" si="9"/>
        <v>2</v>
      </c>
      <c r="P14">
        <f t="shared" ca="1" si="9"/>
        <v>1</v>
      </c>
      <c r="Q14">
        <f t="shared" ca="1" si="9"/>
        <v>1</v>
      </c>
      <c r="R14">
        <f t="shared" ca="1" si="9"/>
        <v>1</v>
      </c>
      <c r="S14">
        <f t="shared" ca="1" si="9"/>
        <v>0</v>
      </c>
      <c r="T14">
        <f t="shared" ca="1" si="9"/>
        <v>0</v>
      </c>
      <c r="U14">
        <f t="shared" ca="1" si="9"/>
        <v>0</v>
      </c>
      <c r="V14">
        <f t="shared" ca="1" si="9"/>
        <v>0</v>
      </c>
      <c r="W14">
        <f t="shared" ca="1" si="9"/>
        <v>0</v>
      </c>
      <c r="Y14">
        <f t="shared" si="4"/>
        <v>10</v>
      </c>
      <c r="Z14">
        <v>3</v>
      </c>
      <c r="AA14">
        <f t="shared" si="5"/>
        <v>25</v>
      </c>
      <c r="AB14">
        <f t="shared" si="2"/>
        <v>0.78125</v>
      </c>
      <c r="AD14" s="4" t="e">
        <f ca="1"/>
        <v>#NAME?</v>
      </c>
      <c r="AE14" t="e">
        <f ca="1"/>
        <v>#NAME?</v>
      </c>
      <c r="AG14" t="e" cm="1">
        <f t="array" aca="1" ref="AG14" ca="1">PERMDIST(Y14,5)</f>
        <v>#NAME?</v>
      </c>
      <c r="AH14" t="e" cm="1">
        <f t="array" aca="1" ref="AH14" ca="1">SRDIST(Y14,5,2)</f>
        <v>#NAME?</v>
      </c>
    </row>
    <row r="15" spans="1:34" x14ac:dyDescent="0.35">
      <c r="A15" s="59">
        <v>5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  <c r="H15" s="67">
        <f ca="1">H14+OFFSET(H14,0,-$A15)</f>
        <v>1</v>
      </c>
      <c r="I15" s="67">
        <f t="shared" ca="1" si="9"/>
        <v>1</v>
      </c>
      <c r="J15" s="67">
        <f t="shared" ca="1" si="9"/>
        <v>1</v>
      </c>
      <c r="K15" s="67">
        <f t="shared" ca="1" si="9"/>
        <v>2</v>
      </c>
      <c r="L15" s="67">
        <f t="shared" ca="1" si="9"/>
        <v>2</v>
      </c>
      <c r="M15" s="67">
        <f t="shared" ca="1" si="9"/>
        <v>3</v>
      </c>
      <c r="N15" s="67">
        <f t="shared" ca="1" si="9"/>
        <v>3</v>
      </c>
      <c r="O15" s="67">
        <f t="shared" ca="1" si="9"/>
        <v>3</v>
      </c>
      <c r="P15" s="67">
        <f t="shared" ca="1" si="9"/>
        <v>3</v>
      </c>
      <c r="Q15" s="67">
        <f t="shared" ca="1" si="9"/>
        <v>3</v>
      </c>
      <c r="R15" s="67">
        <f t="shared" ca="1" si="9"/>
        <v>3</v>
      </c>
      <c r="S15" s="67">
        <f t="shared" ca="1" si="9"/>
        <v>2</v>
      </c>
      <c r="T15" s="67">
        <f t="shared" ca="1" si="9"/>
        <v>2</v>
      </c>
      <c r="U15" s="67">
        <f t="shared" ca="1" si="9"/>
        <v>1</v>
      </c>
      <c r="V15" s="67">
        <f t="shared" ca="1" si="9"/>
        <v>1</v>
      </c>
      <c r="W15" s="67">
        <f t="shared" ca="1" si="9"/>
        <v>1</v>
      </c>
      <c r="Y15">
        <f t="shared" si="4"/>
        <v>11</v>
      </c>
      <c r="Z15">
        <v>2</v>
      </c>
      <c r="AA15">
        <f t="shared" si="5"/>
        <v>27</v>
      </c>
      <c r="AB15">
        <f t="shared" si="2"/>
        <v>0.84375</v>
      </c>
      <c r="AD15" s="4" t="e">
        <f ca="1"/>
        <v>#NAME?</v>
      </c>
      <c r="AE15" t="e">
        <f ca="1"/>
        <v>#NAME?</v>
      </c>
      <c r="AG15" t="e" cm="1">
        <f t="array" aca="1" ref="AG15" ca="1">PERMDIST(Y15,5)</f>
        <v>#NAME?</v>
      </c>
      <c r="AH15" t="e" cm="1">
        <f t="array" aca="1" ref="AH15" ca="1">SRDIST(Y15,5,2)</f>
        <v>#NAME?</v>
      </c>
    </row>
    <row r="16" spans="1:34" x14ac:dyDescent="0.35">
      <c r="Y16">
        <f t="shared" si="4"/>
        <v>12</v>
      </c>
      <c r="Z16">
        <v>2</v>
      </c>
      <c r="AA16">
        <f t="shared" si="5"/>
        <v>29</v>
      </c>
      <c r="AB16">
        <f t="shared" si="2"/>
        <v>0.90625</v>
      </c>
      <c r="AD16" s="4" t="e">
        <f ca="1"/>
        <v>#NAME?</v>
      </c>
      <c r="AE16" t="e">
        <f ca="1"/>
        <v>#NAME?</v>
      </c>
      <c r="AG16" t="e" cm="1">
        <f t="array" aca="1" ref="AG16" ca="1">PERMDIST(Y16,5)</f>
        <v>#NAME?</v>
      </c>
      <c r="AH16" t="e" cm="1">
        <f t="array" aca="1" ref="AH16" ca="1">SRDIST(Y16,5,2)</f>
        <v>#NAME?</v>
      </c>
    </row>
    <row r="17" spans="25:34" x14ac:dyDescent="0.35">
      <c r="Y17">
        <f t="shared" si="4"/>
        <v>13</v>
      </c>
      <c r="Z17">
        <v>1</v>
      </c>
      <c r="AA17">
        <f t="shared" si="5"/>
        <v>30</v>
      </c>
      <c r="AB17">
        <f t="shared" si="2"/>
        <v>0.9375</v>
      </c>
      <c r="AD17" s="4" t="e">
        <f ca="1"/>
        <v>#NAME?</v>
      </c>
      <c r="AE17" t="e">
        <f ca="1"/>
        <v>#NAME?</v>
      </c>
      <c r="AG17" t="e" cm="1">
        <f t="array" aca="1" ref="AG17" ca="1">PERMDIST(Y17,5)</f>
        <v>#NAME?</v>
      </c>
      <c r="AH17" t="e" cm="1">
        <f t="array" aca="1" ref="AH17" ca="1">SRDIST(Y17,5,2)</f>
        <v>#NAME?</v>
      </c>
    </row>
    <row r="18" spans="25:34" x14ac:dyDescent="0.35">
      <c r="Y18">
        <f t="shared" si="4"/>
        <v>14</v>
      </c>
      <c r="Z18">
        <v>1</v>
      </c>
      <c r="AA18">
        <f t="shared" si="5"/>
        <v>31</v>
      </c>
      <c r="AB18">
        <f t="shared" si="2"/>
        <v>0.96875</v>
      </c>
      <c r="AD18" s="4" t="e">
        <f ca="1"/>
        <v>#NAME?</v>
      </c>
      <c r="AE18" t="e">
        <f ca="1"/>
        <v>#NAME?</v>
      </c>
      <c r="AG18" t="e" cm="1">
        <f t="array" aca="1" ref="AG18" ca="1">PERMDIST(Y18,5)</f>
        <v>#NAME?</v>
      </c>
      <c r="AH18" t="e" cm="1">
        <f t="array" aca="1" ref="AH18" ca="1">SRDIST(Y18,5,2)</f>
        <v>#NAME?</v>
      </c>
    </row>
    <row r="19" spans="25:34" x14ac:dyDescent="0.35">
      <c r="Y19" s="67">
        <f t="shared" si="4"/>
        <v>15</v>
      </c>
      <c r="Z19" s="67">
        <v>1</v>
      </c>
      <c r="AA19" s="67">
        <f t="shared" si="5"/>
        <v>32</v>
      </c>
      <c r="AB19" s="67">
        <f t="shared" si="2"/>
        <v>1</v>
      </c>
      <c r="AD19" s="59" t="e">
        <f ca="1"/>
        <v>#NAME?</v>
      </c>
      <c r="AE19" s="67" t="e">
        <f ca="1"/>
        <v>#NAME?</v>
      </c>
      <c r="AG19" s="67" t="e" cm="1">
        <f t="array" aca="1" ref="AG19" ca="1">PERMDIST(Y19,5)</f>
        <v>#NAME?</v>
      </c>
      <c r="AH19" s="67" t="e" cm="1">
        <f t="array" aca="1" ref="AH19" ca="1">SRDIST(Y19,5,2)</f>
        <v>#NAME?</v>
      </c>
    </row>
    <row r="21" spans="25:34" x14ac:dyDescent="0.35">
      <c r="AD21" t="e" cm="1">
        <f t="array" aca="1" ref="AD21" ca="1">FTEXT(AD19)</f>
        <v>#NAME?</v>
      </c>
      <c r="AG21" t="e" cm="1">
        <f t="array" aca="1" ref="AG21" ca="1">FTEXT(AG14)</f>
        <v>#NAME?</v>
      </c>
    </row>
    <row r="22" spans="25:34" x14ac:dyDescent="0.35">
      <c r="AE22" t="e" cm="1">
        <f t="array" aca="1" ref="AE22" ca="1">FTEXT(AE18)</f>
        <v>#NAME?</v>
      </c>
      <c r="AH22" t="e" cm="1">
        <f t="array" aca="1" ref="AH22" ca="1">FTEXT(AH8)</f>
        <v>#NAME?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4284-2FAD-4415-BEFD-554D8B574477}">
  <sheetPr codeName="Sheet2"/>
  <dimension ref="A1:U14"/>
  <sheetViews>
    <sheetView workbookViewId="0"/>
  </sheetViews>
  <sheetFormatPr defaultRowHeight="14.5" x14ac:dyDescent="0.35"/>
  <cols>
    <col min="1" max="4" width="6.1796875" customWidth="1"/>
    <col min="5" max="5" width="5.26953125" customWidth="1"/>
    <col min="10" max="10" width="4.81640625" customWidth="1"/>
    <col min="15" max="15" width="3.26953125" customWidth="1"/>
  </cols>
  <sheetData>
    <row r="1" spans="1:21" x14ac:dyDescent="0.35">
      <c r="A1" s="38" t="s">
        <v>91</v>
      </c>
      <c r="B1" s="38"/>
    </row>
    <row r="3" spans="1:21" x14ac:dyDescent="0.35">
      <c r="A3" s="74" t="s">
        <v>92</v>
      </c>
      <c r="B3" s="74" t="s">
        <v>93</v>
      </c>
      <c r="C3" s="74" t="s">
        <v>94</v>
      </c>
      <c r="D3" s="74" t="s">
        <v>95</v>
      </c>
      <c r="F3" t="s">
        <v>96</v>
      </c>
      <c r="K3" t="s">
        <v>97</v>
      </c>
      <c r="P3" t="s">
        <v>98</v>
      </c>
    </row>
    <row r="4" spans="1:21" ht="15" thickBot="1" x14ac:dyDescent="0.4">
      <c r="A4" s="74">
        <v>61</v>
      </c>
      <c r="B4" s="74">
        <v>75</v>
      </c>
      <c r="C4" s="74">
        <v>82</v>
      </c>
      <c r="D4" s="74">
        <v>79</v>
      </c>
    </row>
    <row r="5" spans="1:21" ht="15" thickTop="1" x14ac:dyDescent="0.35">
      <c r="A5" s="4">
        <v>80</v>
      </c>
      <c r="B5" s="4">
        <v>80</v>
      </c>
      <c r="C5" s="4">
        <v>108</v>
      </c>
      <c r="D5" s="4">
        <v>95</v>
      </c>
      <c r="F5" s="75" t="s">
        <v>99</v>
      </c>
      <c r="G5" s="75" t="s">
        <v>100</v>
      </c>
      <c r="H5" s="75" t="s">
        <v>29</v>
      </c>
      <c r="I5" s="75" t="s">
        <v>30</v>
      </c>
      <c r="K5" s="75" t="s">
        <v>99</v>
      </c>
      <c r="L5" s="75" t="s">
        <v>100</v>
      </c>
      <c r="M5" s="75" t="s">
        <v>29</v>
      </c>
      <c r="N5" s="75" t="s">
        <v>30</v>
      </c>
      <c r="P5" t="s">
        <v>101</v>
      </c>
      <c r="Q5" s="11">
        <v>0.05</v>
      </c>
    </row>
    <row r="6" spans="1:21" x14ac:dyDescent="0.35">
      <c r="A6" s="4">
        <v>73</v>
      </c>
      <c r="B6" s="4">
        <v>64</v>
      </c>
      <c r="C6" s="4">
        <v>92</v>
      </c>
      <c r="D6" s="4">
        <v>74</v>
      </c>
      <c r="F6" s="4" t="str">
        <f>A3</f>
        <v>T1</v>
      </c>
      <c r="G6" s="4" t="str">
        <f>B3</f>
        <v>T2</v>
      </c>
      <c r="H6" t="e" cm="1">
        <f t="array" aca="1" ref="H6" ca="1">SRTEST(A4:A10,B4:B10)</f>
        <v>#NAME?</v>
      </c>
      <c r="I6">
        <f>ABS(AVERAGE(A4:A10)-AVERAGE(B4:B10))</f>
        <v>3.5714285714285765</v>
      </c>
      <c r="K6" s="4" t="str">
        <f>A3</f>
        <v>T1</v>
      </c>
      <c r="L6" s="4" t="str">
        <f>B3</f>
        <v>T2</v>
      </c>
      <c r="M6" t="e" cm="1">
        <f t="array" aca="1" ref="M6" ca="1">SR_EXACT(A4:A10,B4:B10)</f>
        <v>#NAME?</v>
      </c>
      <c r="N6">
        <f>ABS(AVERAGE(A4:A10)-AVERAGE(B4:B10))</f>
        <v>3.5714285714285765</v>
      </c>
      <c r="P6" t="s">
        <v>102</v>
      </c>
      <c r="Q6" s="13">
        <f ca="1">COUNT(R9:R14)</f>
        <v>0</v>
      </c>
    </row>
    <row r="7" spans="1:21" ht="15" thickBot="1" x14ac:dyDescent="0.4">
      <c r="A7" s="4">
        <v>57</v>
      </c>
      <c r="B7" s="4">
        <v>66</v>
      </c>
      <c r="C7" s="4">
        <v>80</v>
      </c>
      <c r="D7" s="4">
        <v>115</v>
      </c>
      <c r="F7" s="4" t="str">
        <f>A3</f>
        <v>T1</v>
      </c>
      <c r="G7" s="4" t="str">
        <f>C3</f>
        <v>T3</v>
      </c>
      <c r="H7" t="e" cm="1">
        <f t="array" aca="1" ref="H7" ca="1">SRTEST(A4:A10,C4:C10)</f>
        <v>#NAME?</v>
      </c>
      <c r="I7">
        <f>ABS(AVERAGE(A4:A10)-AVERAGE(C4:C10))</f>
        <v>15.714285714285708</v>
      </c>
      <c r="K7" s="4" t="str">
        <f>A3</f>
        <v>T1</v>
      </c>
      <c r="L7" s="4" t="str">
        <f>C3</f>
        <v>T3</v>
      </c>
      <c r="M7" t="e" cm="1">
        <f t="array" aca="1" ref="M7" ca="1">SR_EXACT(A4:A10,C4:C10)</f>
        <v>#NAME?</v>
      </c>
      <c r="N7">
        <f>ABS(AVERAGE(A4:A10)-AVERAGE(C4:C10))</f>
        <v>15.714285714285708</v>
      </c>
    </row>
    <row r="8" spans="1:21" ht="15" thickTop="1" x14ac:dyDescent="0.35">
      <c r="A8" s="4">
        <v>79</v>
      </c>
      <c r="B8" s="4">
        <v>56</v>
      </c>
      <c r="C8" s="4">
        <v>65</v>
      </c>
      <c r="D8" s="4">
        <v>80</v>
      </c>
      <c r="F8" s="4" t="str">
        <f>A3</f>
        <v>T1</v>
      </c>
      <c r="G8" s="4" t="str">
        <f>D3</f>
        <v>T4</v>
      </c>
      <c r="H8" t="e" cm="1">
        <f t="array" aca="1" ref="H8" ca="1">SRTEST(A4:A10,D4:D10)</f>
        <v>#NAME?</v>
      </c>
      <c r="I8">
        <f>ABS(AVERAGE(A4:A10)-AVERAGE(D4:D10))</f>
        <v>21.714285714285708</v>
      </c>
      <c r="K8" s="4" t="str">
        <f>A3</f>
        <v>T1</v>
      </c>
      <c r="L8" s="4" t="str">
        <f>D3</f>
        <v>T4</v>
      </c>
      <c r="M8" t="e" cm="1">
        <f t="array" aca="1" ref="M8" ca="1">SR_EXACT(A4:A10,D4:D10)</f>
        <v>#NAME?</v>
      </c>
      <c r="N8">
        <f>ABS(AVERAGE(A4:A10)-AVERAGE(D4:D10))</f>
        <v>21.714285714285708</v>
      </c>
      <c r="P8" s="75" t="s">
        <v>99</v>
      </c>
      <c r="Q8" s="75" t="s">
        <v>100</v>
      </c>
      <c r="R8" s="75" t="s">
        <v>29</v>
      </c>
      <c r="S8" s="75" t="s">
        <v>103</v>
      </c>
      <c r="T8" s="75" t="s">
        <v>61</v>
      </c>
      <c r="U8" s="75" t="s">
        <v>20</v>
      </c>
    </row>
    <row r="9" spans="1:21" x14ac:dyDescent="0.35">
      <c r="A9" s="4">
        <v>65</v>
      </c>
      <c r="B9" s="4">
        <v>43</v>
      </c>
      <c r="C9" s="4">
        <v>79</v>
      </c>
      <c r="D9" s="4">
        <v>83</v>
      </c>
      <c r="F9" s="4" t="str">
        <f>B3</f>
        <v>T2</v>
      </c>
      <c r="G9" s="4" t="str">
        <f>C3</f>
        <v>T3</v>
      </c>
      <c r="H9" t="e" cm="1">
        <f t="array" aca="1" ref="H9" ca="1">SRTEST(B4:B10,C4:C10)</f>
        <v>#NAME?</v>
      </c>
      <c r="I9">
        <f>ABS(AVERAGE(B4:B10)-AVERAGE(C4:C10))</f>
        <v>19.285714285714285</v>
      </c>
      <c r="K9" s="4" t="str">
        <f>B3</f>
        <v>T2</v>
      </c>
      <c r="L9" s="4" t="str">
        <f>C3</f>
        <v>T3</v>
      </c>
      <c r="M9" t="e" cm="1">
        <f t="array" aca="1" ref="M9" ca="1">SR_EXACT(B4:B10,C4:C10)</f>
        <v>#NAME?</v>
      </c>
      <c r="N9">
        <f>ABS(AVERAGE(B4:B10)-AVERAGE(C4:C10))</f>
        <v>19.285714285714285</v>
      </c>
      <c r="P9" t="e">
        <f t="array" aca="1" ref="P9:R14" ca="1">QSORTRows(K6:M11,3)</f>
        <v>#NAME?</v>
      </c>
      <c r="Q9" t="e">
        <f ca="1"/>
        <v>#NAME?</v>
      </c>
      <c r="R9" t="e">
        <f ca="1"/>
        <v>#NAME?</v>
      </c>
      <c r="S9">
        <f ca="1">Q6</f>
        <v>0</v>
      </c>
      <c r="T9" t="e">
        <f t="shared" ref="T9:T14" ca="1" si="0">Q$5/S9</f>
        <v>#DIV/0!</v>
      </c>
      <c r="U9" s="4" t="e">
        <f t="shared" ref="U9:U14" ca="1" si="1">IF(U10="yes","yes",IF(R9&lt;T9,"yes","no"))</f>
        <v>#NAME?</v>
      </c>
    </row>
    <row r="10" spans="1:21" x14ac:dyDescent="0.35">
      <c r="A10" s="4">
        <v>53</v>
      </c>
      <c r="B10" s="4">
        <v>59</v>
      </c>
      <c r="C10" s="4">
        <v>72</v>
      </c>
      <c r="D10" s="4">
        <v>94</v>
      </c>
      <c r="F10" s="4" t="str">
        <f>B3</f>
        <v>T2</v>
      </c>
      <c r="G10" s="4" t="str">
        <f>D3</f>
        <v>T4</v>
      </c>
      <c r="H10" t="e" cm="1">
        <f t="array" aca="1" ref="H10" ca="1">SRTEST(B4:B10,D4:D10)</f>
        <v>#NAME?</v>
      </c>
      <c r="I10">
        <f>ABS(AVERAGE(B4:B10)-AVERAGE(D4:D10))</f>
        <v>25.285714285714285</v>
      </c>
      <c r="K10" s="4" t="str">
        <f>B3</f>
        <v>T2</v>
      </c>
      <c r="L10" s="4" t="str">
        <f>D3</f>
        <v>T4</v>
      </c>
      <c r="M10" t="e" cm="1">
        <f t="array" aca="1" ref="M10" ca="1">SR_EXACT(B4:B10,D4:D10)</f>
        <v>#NAME?</v>
      </c>
      <c r="N10">
        <f>ABS(AVERAGE(B4:B10)-AVERAGE(D4:D10))</f>
        <v>25.285714285714285</v>
      </c>
      <c r="P10" t="e">
        <f ca="1"/>
        <v>#NAME?</v>
      </c>
      <c r="Q10" t="e">
        <f ca="1"/>
        <v>#NAME?</v>
      </c>
      <c r="R10" t="e">
        <f ca="1"/>
        <v>#NAME?</v>
      </c>
      <c r="S10">
        <f ca="1">S9-1</f>
        <v>-1</v>
      </c>
      <c r="T10">
        <f t="shared" ca="1" si="0"/>
        <v>-0.05</v>
      </c>
      <c r="U10" s="4" t="e">
        <f t="shared" ca="1" si="1"/>
        <v>#NAME?</v>
      </c>
    </row>
    <row r="11" spans="1:21" x14ac:dyDescent="0.35">
      <c r="A11" s="76">
        <f>AVERAGE(A4:A10)</f>
        <v>66.857142857142861</v>
      </c>
      <c r="B11" s="76">
        <f>AVERAGE(B4:B10)</f>
        <v>63.285714285714285</v>
      </c>
      <c r="C11" s="76">
        <f>AVERAGE(C4:C10)</f>
        <v>82.571428571428569</v>
      </c>
      <c r="D11" s="76">
        <f>AVERAGE(D4:D10)</f>
        <v>88.571428571428569</v>
      </c>
      <c r="F11" s="59" t="str">
        <f>C3</f>
        <v>T3</v>
      </c>
      <c r="G11" s="59" t="str">
        <f>D3</f>
        <v>T4</v>
      </c>
      <c r="H11" s="67" t="e" cm="1">
        <f t="array" aca="1" ref="H11" ca="1">SRTEST(C4:C10,D4:D10)</f>
        <v>#NAME?</v>
      </c>
      <c r="I11" s="67">
        <f>ABS(AVERAGE(C4:C10)-AVERAGE(D4:D10))</f>
        <v>6</v>
      </c>
      <c r="K11" s="59" t="str">
        <f>C3</f>
        <v>T3</v>
      </c>
      <c r="L11" s="59" t="str">
        <f>D3</f>
        <v>T4</v>
      </c>
      <c r="M11" s="67" t="e" cm="1">
        <f t="array" aca="1" ref="M11" ca="1">SR_EXACT(C4:C10,D4:D10)</f>
        <v>#NAME?</v>
      </c>
      <c r="N11" s="67">
        <f>ABS(AVERAGE(C4:C10)-AVERAGE(D4:D10))</f>
        <v>6</v>
      </c>
      <c r="P11" t="e">
        <f ca="1"/>
        <v>#NAME?</v>
      </c>
      <c r="Q11" t="e">
        <f ca="1"/>
        <v>#NAME?</v>
      </c>
      <c r="R11" t="e">
        <f ca="1"/>
        <v>#NAME?</v>
      </c>
      <c r="S11">
        <f ca="1">S10-1</f>
        <v>-2</v>
      </c>
      <c r="T11">
        <f t="shared" ca="1" si="0"/>
        <v>-2.5000000000000001E-2</v>
      </c>
      <c r="U11" s="4" t="e">
        <f t="shared" ca="1" si="1"/>
        <v>#NAME?</v>
      </c>
    </row>
    <row r="12" spans="1:21" x14ac:dyDescent="0.35">
      <c r="P12" t="e">
        <f ca="1"/>
        <v>#NAME?</v>
      </c>
      <c r="Q12" t="e">
        <f ca="1"/>
        <v>#NAME?</v>
      </c>
      <c r="R12" t="e">
        <f ca="1"/>
        <v>#NAME?</v>
      </c>
      <c r="S12">
        <f ca="1">S11-1</f>
        <v>-3</v>
      </c>
      <c r="T12">
        <f t="shared" ca="1" si="0"/>
        <v>-1.6666666666666666E-2</v>
      </c>
      <c r="U12" s="4" t="e">
        <f t="shared" ca="1" si="1"/>
        <v>#NAME?</v>
      </c>
    </row>
    <row r="13" spans="1:21" x14ac:dyDescent="0.35">
      <c r="P13" t="e">
        <f ca="1"/>
        <v>#NAME?</v>
      </c>
      <c r="Q13" t="e">
        <f ca="1"/>
        <v>#NAME?</v>
      </c>
      <c r="R13" t="e">
        <f ca="1"/>
        <v>#NAME?</v>
      </c>
      <c r="S13">
        <f ca="1">S12-1</f>
        <v>-4</v>
      </c>
      <c r="T13">
        <f t="shared" ca="1" si="0"/>
        <v>-1.2500000000000001E-2</v>
      </c>
      <c r="U13" s="4" t="e">
        <f t="shared" ca="1" si="1"/>
        <v>#NAME?</v>
      </c>
    </row>
    <row r="14" spans="1:21" x14ac:dyDescent="0.35">
      <c r="P14" s="67" t="e">
        <f ca="1"/>
        <v>#NAME?</v>
      </c>
      <c r="Q14" s="67" t="e">
        <f ca="1"/>
        <v>#NAME?</v>
      </c>
      <c r="R14" s="67" t="e">
        <f ca="1"/>
        <v>#NAME?</v>
      </c>
      <c r="S14" s="67">
        <f ca="1">S13-1</f>
        <v>-5</v>
      </c>
      <c r="T14" s="67">
        <f t="shared" ca="1" si="0"/>
        <v>-0.01</v>
      </c>
      <c r="U14" s="59" t="e">
        <f t="shared" ca="1" si="1"/>
        <v>#NAME?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AAB73-CC4D-455D-B2F2-E850CE24E0F8}">
  <sheetPr codeName="Sheet8"/>
  <dimension ref="A2:H8"/>
  <sheetViews>
    <sheetView workbookViewId="0"/>
  </sheetViews>
  <sheetFormatPr defaultRowHeight="14.5" x14ac:dyDescent="0.35"/>
  <cols>
    <col min="1" max="1" width="9.7265625" customWidth="1"/>
  </cols>
  <sheetData>
    <row r="2" spans="1:8" x14ac:dyDescent="0.35">
      <c r="A2" t="s">
        <v>61</v>
      </c>
      <c r="B2" s="29">
        <v>0.05</v>
      </c>
      <c r="C2" s="30">
        <v>0.05</v>
      </c>
      <c r="D2" s="30">
        <v>0.05</v>
      </c>
      <c r="E2" s="30">
        <v>0.05</v>
      </c>
      <c r="F2" s="30">
        <v>0.05</v>
      </c>
      <c r="G2" s="30">
        <v>0.05</v>
      </c>
      <c r="H2" s="31">
        <v>0.05</v>
      </c>
    </row>
    <row r="3" spans="1:8" x14ac:dyDescent="0.35">
      <c r="A3" t="s">
        <v>104</v>
      </c>
      <c r="B3" s="34">
        <v>0.3</v>
      </c>
      <c r="C3">
        <v>0.3</v>
      </c>
      <c r="D3">
        <v>0.3</v>
      </c>
      <c r="E3">
        <v>0.3</v>
      </c>
      <c r="F3">
        <v>0.3</v>
      </c>
      <c r="G3">
        <v>0.3</v>
      </c>
      <c r="H3" s="33">
        <v>0.3</v>
      </c>
    </row>
    <row r="4" spans="1:8" x14ac:dyDescent="0.35">
      <c r="A4" t="s">
        <v>105</v>
      </c>
      <c r="B4" s="34">
        <v>20</v>
      </c>
      <c r="C4">
        <v>100</v>
      </c>
      <c r="D4">
        <v>200</v>
      </c>
      <c r="E4">
        <v>300</v>
      </c>
      <c r="F4">
        <v>280</v>
      </c>
      <c r="G4">
        <v>265</v>
      </c>
      <c r="H4" s="33">
        <v>265</v>
      </c>
    </row>
    <row r="5" spans="1:8" x14ac:dyDescent="0.35">
      <c r="A5" t="s">
        <v>106</v>
      </c>
      <c r="B5" s="34">
        <v>1000</v>
      </c>
      <c r="C5">
        <v>1000</v>
      </c>
      <c r="D5">
        <v>1000</v>
      </c>
      <c r="E5">
        <v>1000</v>
      </c>
      <c r="F5">
        <v>1000</v>
      </c>
      <c r="G5">
        <v>1000</v>
      </c>
      <c r="H5" s="33">
        <v>5000</v>
      </c>
    </row>
    <row r="6" spans="1:8" x14ac:dyDescent="0.35">
      <c r="A6" t="s">
        <v>107</v>
      </c>
      <c r="B6" s="35">
        <v>0.125</v>
      </c>
      <c r="C6" s="67">
        <v>0.41099999999999998</v>
      </c>
      <c r="D6" s="67">
        <v>0.66400000000000003</v>
      </c>
      <c r="E6" s="67">
        <v>0.86899999999999999</v>
      </c>
      <c r="F6" s="67">
        <v>0.83599999999999997</v>
      </c>
      <c r="G6" s="67">
        <v>0.81</v>
      </c>
      <c r="H6" s="37">
        <v>0.79520000000000002</v>
      </c>
    </row>
    <row r="8" spans="1:8" x14ac:dyDescent="0.35">
      <c r="B8" s="24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Title</vt:lpstr>
      <vt:lpstr>Pair 1</vt:lpstr>
      <vt:lpstr>Pair 2</vt:lpstr>
      <vt:lpstr>Pair 3</vt:lpstr>
      <vt:lpstr>SR CI 1</vt:lpstr>
      <vt:lpstr>SR CI 2</vt:lpstr>
      <vt:lpstr>Single</vt:lpstr>
      <vt:lpstr>Exact 1</vt:lpstr>
      <vt:lpstr>Exact 2</vt:lpstr>
      <vt:lpstr>Exact 3</vt:lpstr>
      <vt:lpstr>Multiple SR</vt:lpstr>
      <vt:lpstr>SR Size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Charles Zaiontz</cp:lastModifiedBy>
  <dcterms:created xsi:type="dcterms:W3CDTF">2023-09-09T18:02:25Z</dcterms:created>
  <dcterms:modified xsi:type="dcterms:W3CDTF">2023-10-01T14:21:32Z</dcterms:modified>
</cp:coreProperties>
</file>