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9D9B0574-9964-40B5-8C99-EE6C2284B3AD}" xr6:coauthVersionLast="47" xr6:coauthVersionMax="47" xr10:uidLastSave="{00000000-0000-0000-0000-000000000000}"/>
  <bookViews>
    <workbookView xWindow="-110" yWindow="-110" windowWidth="19420" windowHeight="10300" xr2:uid="{EF7002A1-6705-4417-AA58-0C626A9FA0A4}"/>
  </bookViews>
  <sheets>
    <sheet name="Title" sheetId="5" r:id="rId1"/>
    <sheet name="Chart" sheetId="1" r:id="rId2"/>
    <sheet name="Examples" sheetId="2" r:id="rId3"/>
    <sheet name="Normal" sheetId="3" r:id="rId4"/>
    <sheet name="Crit Values" sheetId="4" r:id="rId5"/>
  </sheets>
  <externalReferences>
    <externalReference r:id="rId6"/>
    <externalReference r:id="rId7"/>
  </externalReferences>
  <definedNames>
    <definedName name="r_0">[2]Sheet17!$A$3:$A$264</definedName>
    <definedName name="r_1">[2]Sheet17!$B$3:$B$264</definedName>
    <definedName name="r_2">[2]Sheet17!$C$3:$C$264</definedName>
    <definedName name="r_3">[2]Sheet17!$D$3:$D$264</definedName>
    <definedName name="r_4">[2]Sheet17!$E$3:$E$264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4" l="1"/>
  <c r="G12" i="4"/>
  <c r="C12" i="4"/>
  <c r="K11" i="4"/>
  <c r="G11" i="4"/>
  <c r="C11" i="4"/>
  <c r="K18" i="4" l="1"/>
  <c r="G18" i="4"/>
  <c r="C18" i="4"/>
  <c r="K17" i="4"/>
  <c r="G17" i="4"/>
  <c r="C17" i="4"/>
  <c r="K16" i="4"/>
  <c r="G16" i="4"/>
  <c r="C16" i="4"/>
  <c r="K15" i="4"/>
  <c r="G15" i="4"/>
  <c r="C15" i="4"/>
  <c r="B12" i="4"/>
  <c r="J11" i="4"/>
  <c r="B11" i="4"/>
  <c r="B8" i="4"/>
  <c r="J7" i="4"/>
  <c r="J8" i="4" s="1"/>
  <c r="F7" i="4"/>
  <c r="F8" i="4" s="1"/>
  <c r="B7" i="4"/>
  <c r="J6" i="4"/>
  <c r="J12" i="4" s="1"/>
  <c r="F6" i="4"/>
  <c r="F11" i="4" s="1"/>
  <c r="A12" i="3"/>
  <c r="A13" i="3" s="1"/>
  <c r="B11" i="3"/>
  <c r="B6" i="3"/>
  <c r="B7" i="3" s="1"/>
  <c r="C11" i="3" s="1"/>
  <c r="B5" i="3"/>
  <c r="K13" i="2"/>
  <c r="H13" i="2"/>
  <c r="H14" i="2" s="1"/>
  <c r="E13" i="2"/>
  <c r="H10" i="2"/>
  <c r="H11" i="2" s="1"/>
  <c r="K9" i="2"/>
  <c r="K11" i="2" s="1"/>
  <c r="E9" i="2"/>
  <c r="E11" i="2" s="1"/>
  <c r="B9" i="2"/>
  <c r="K8" i="2"/>
  <c r="H8" i="2"/>
  <c r="E8" i="2"/>
  <c r="B8" i="2"/>
  <c r="E7" i="2"/>
  <c r="B7" i="2"/>
  <c r="B11" i="2" s="1"/>
  <c r="A31" i="1"/>
  <c r="A32" i="1" s="1"/>
  <c r="A30" i="1"/>
  <c r="B30" i="1" s="1"/>
  <c r="B29" i="1"/>
  <c r="A5" i="1"/>
  <c r="A6" i="1" s="1"/>
  <c r="B4" i="1"/>
  <c r="A14" i="3" l="1"/>
  <c r="C13" i="3"/>
  <c r="B13" i="3"/>
  <c r="A7" i="1"/>
  <c r="B6" i="1"/>
  <c r="A33" i="1"/>
  <c r="B32" i="1"/>
  <c r="B5" i="1"/>
  <c r="F12" i="4"/>
  <c r="B31" i="1"/>
  <c r="B12" i="3"/>
  <c r="C12" i="3"/>
  <c r="A34" i="1" l="1"/>
  <c r="B33" i="1"/>
  <c r="C14" i="3"/>
  <c r="B14" i="3"/>
  <c r="A15" i="3"/>
  <c r="A8" i="1"/>
  <c r="B7" i="1"/>
  <c r="B8" i="1" l="1"/>
  <c r="A9" i="1"/>
  <c r="C15" i="3"/>
  <c r="B15" i="3"/>
  <c r="A16" i="3"/>
  <c r="A35" i="1"/>
  <c r="B34" i="1"/>
  <c r="A17" i="3" l="1"/>
  <c r="C16" i="3"/>
  <c r="B16" i="3"/>
  <c r="A36" i="1"/>
  <c r="B35" i="1"/>
  <c r="A10" i="1"/>
  <c r="B9" i="1"/>
  <c r="A37" i="1" l="1"/>
  <c r="B36" i="1"/>
  <c r="A11" i="1"/>
  <c r="B10" i="1"/>
  <c r="A18" i="3"/>
  <c r="B17" i="3"/>
  <c r="C17" i="3"/>
  <c r="B11" i="1" l="1"/>
  <c r="A12" i="1"/>
  <c r="B18" i="3"/>
  <c r="A19" i="3"/>
  <c r="C18" i="3"/>
  <c r="A38" i="1"/>
  <c r="B37" i="1"/>
  <c r="A20" i="3" l="1"/>
  <c r="C19" i="3"/>
  <c r="B19" i="3"/>
  <c r="B12" i="1"/>
  <c r="A13" i="1"/>
  <c r="B38" i="1"/>
  <c r="A39" i="1"/>
  <c r="B39" i="1" s="1"/>
  <c r="A14" i="1" l="1"/>
  <c r="B13" i="1"/>
  <c r="A21" i="3"/>
  <c r="C20" i="3"/>
  <c r="B20" i="3"/>
  <c r="A22" i="3" l="1"/>
  <c r="C21" i="3"/>
  <c r="B21" i="3"/>
  <c r="A15" i="1"/>
  <c r="B14" i="1"/>
  <c r="A16" i="1" l="1"/>
  <c r="B15" i="1"/>
  <c r="C22" i="3"/>
  <c r="A23" i="3"/>
  <c r="B22" i="3"/>
  <c r="C23" i="3" l="1"/>
  <c r="B23" i="3"/>
  <c r="A24" i="3"/>
  <c r="B16" i="1"/>
  <c r="A17" i="1"/>
  <c r="A18" i="1" l="1"/>
  <c r="B17" i="1"/>
  <c r="A25" i="3"/>
  <c r="C24" i="3"/>
  <c r="B24" i="3"/>
  <c r="A26" i="3" l="1"/>
  <c r="C25" i="3"/>
  <c r="B25" i="3"/>
  <c r="A19" i="1"/>
  <c r="B18" i="1"/>
  <c r="B19" i="1" l="1"/>
  <c r="A20" i="1"/>
  <c r="B26" i="3"/>
  <c r="A27" i="3"/>
  <c r="C26" i="3"/>
  <c r="A28" i="3" l="1"/>
  <c r="C27" i="3"/>
  <c r="B27" i="3"/>
  <c r="B20" i="1"/>
  <c r="A21" i="1"/>
  <c r="A22" i="1" l="1"/>
  <c r="B21" i="1"/>
  <c r="A29" i="3"/>
  <c r="C28" i="3"/>
  <c r="B28" i="3"/>
  <c r="A23" i="1" l="1"/>
  <c r="B22" i="1"/>
  <c r="A30" i="3"/>
  <c r="C29" i="3"/>
  <c r="B29" i="3"/>
  <c r="A24" i="1" l="1"/>
  <c r="B24" i="1" s="1"/>
  <c r="B23" i="1"/>
  <c r="C30" i="3"/>
  <c r="A31" i="3"/>
  <c r="B30" i="3"/>
  <c r="C31" i="3" l="1"/>
  <c r="B31" i="3"/>
</calcChain>
</file>

<file path=xl/sharedStrings.xml><?xml version="1.0" encoding="utf-8"?>
<sst xmlns="http://schemas.openxmlformats.org/spreadsheetml/2006/main" count="90" uniqueCount="33">
  <si>
    <t>Binomial distribution</t>
  </si>
  <si>
    <t>x</t>
  </si>
  <si>
    <t>f(x)</t>
  </si>
  <si>
    <t>F(x)</t>
  </si>
  <si>
    <t>Binomial Distribution</t>
  </si>
  <si>
    <t>Example 0</t>
  </si>
  <si>
    <t>Example 1</t>
  </si>
  <si>
    <t>Example 2</t>
  </si>
  <si>
    <t>Example 3</t>
  </si>
  <si>
    <t>n</t>
  </si>
  <si>
    <t>p</t>
  </si>
  <si>
    <t>α</t>
  </si>
  <si>
    <t>C(n,x)</t>
  </si>
  <si>
    <t>crit</t>
  </si>
  <si>
    <t>p-value</t>
  </si>
  <si>
    <t>sig</t>
  </si>
  <si>
    <t>Relationship of binomial with normal distribution</t>
  </si>
  <si>
    <t>np</t>
  </si>
  <si>
    <t>np(1-p)</t>
  </si>
  <si>
    <t>stdev</t>
  </si>
  <si>
    <t>B(n,p)</t>
  </si>
  <si>
    <t>N(np,stdev)</t>
  </si>
  <si>
    <t>Binomial Distribution - Critical Values</t>
  </si>
  <si>
    <t>tails</t>
  </si>
  <si>
    <t>alpha</t>
  </si>
  <si>
    <t>α/2</t>
  </si>
  <si>
    <t>1-α/2</t>
  </si>
  <si>
    <t>inv</t>
  </si>
  <si>
    <t>left</t>
  </si>
  <si>
    <t>right</t>
  </si>
  <si>
    <t>Real Statistics Using Excel</t>
  </si>
  <si>
    <t>Updated</t>
  </si>
  <si>
    <t>Copyright © 2013 - 2023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</si>
</sst>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2" fillId="0" borderId="0" xfId="0" applyFont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0" xfId="0" applyBorder="1"/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Binomial Distribution (n = 20, p = .25)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Chart!$B$3</c:f>
              <c:strCache>
                <c:ptCount val="1"/>
                <c:pt idx="0">
                  <c:v>f(x)</c:v>
                </c:pt>
              </c:strCache>
            </c:strRef>
          </c:tx>
          <c:invertIfNegative val="0"/>
          <c:cat>
            <c:numRef>
              <c:f>Chart!$A$4:$A$24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Chart!$B$4:$B$24</c:f>
              <c:numCache>
                <c:formatCode>General</c:formatCode>
                <c:ptCount val="21"/>
                <c:pt idx="0">
                  <c:v>3.1712119389339963E-3</c:v>
                </c:pt>
                <c:pt idx="1">
                  <c:v>2.1141412926226615E-2</c:v>
                </c:pt>
                <c:pt idx="2">
                  <c:v>6.6947807599717662E-2</c:v>
                </c:pt>
                <c:pt idx="3">
                  <c:v>0.13389561519943524</c:v>
                </c:pt>
                <c:pt idx="4">
                  <c:v>0.18968545486586663</c:v>
                </c:pt>
                <c:pt idx="5">
                  <c:v>0.20233115185692441</c:v>
                </c:pt>
                <c:pt idx="6">
                  <c:v>0.1686092932141037</c:v>
                </c:pt>
                <c:pt idx="7">
                  <c:v>0.11240619547606913</c:v>
                </c:pt>
                <c:pt idx="8">
                  <c:v>6.0886689216204062E-2</c:v>
                </c:pt>
                <c:pt idx="9">
                  <c:v>2.7060750762757369E-2</c:v>
                </c:pt>
                <c:pt idx="10">
                  <c:v>9.9222752796777041E-3</c:v>
                </c:pt>
                <c:pt idx="11">
                  <c:v>3.0067500847508173E-3</c:v>
                </c:pt>
                <c:pt idx="12">
                  <c:v>7.5168752118770586E-4</c:v>
                </c:pt>
                <c:pt idx="13">
                  <c:v>1.541923120385034E-4</c:v>
                </c:pt>
                <c:pt idx="14">
                  <c:v>2.5698718673083962E-5</c:v>
                </c:pt>
                <c:pt idx="15">
                  <c:v>3.42649582307786E-6</c:v>
                </c:pt>
                <c:pt idx="16">
                  <c:v>3.5692664823727645E-7</c:v>
                </c:pt>
                <c:pt idx="17">
                  <c:v>2.7994246920570738E-8</c:v>
                </c:pt>
                <c:pt idx="18">
                  <c:v>1.5552359400317114E-9</c:v>
                </c:pt>
                <c:pt idx="19">
                  <c:v>5.4569682106375856E-11</c:v>
                </c:pt>
                <c:pt idx="20">
                  <c:v>9.0949470177292824E-13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5C-4F75-B369-4ADB17AFF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916864"/>
        <c:axId val="85021056"/>
      </c:barChart>
      <c:catAx>
        <c:axId val="8491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5021056"/>
        <c:crosses val="autoZero"/>
        <c:auto val="1"/>
        <c:lblAlgn val="ctr"/>
        <c:lblOffset val="100"/>
        <c:noMultiLvlLbl val="0"/>
      </c:catAx>
      <c:valAx>
        <c:axId val="85021056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crossAx val="84916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600"/>
              <a:t>Cummulative</a:t>
            </a:r>
            <a:r>
              <a:rPr lang="it-IT" sz="1600" baseline="0"/>
              <a:t> Binomial (n = 10, p = 1/6</a:t>
            </a:r>
            <a:r>
              <a:rPr lang="it-IT" sz="1600"/>
              <a:t>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Chart!$B$28</c:f>
              <c:strCache>
                <c:ptCount val="1"/>
                <c:pt idx="0">
                  <c:v>F(x)</c:v>
                </c:pt>
              </c:strCache>
            </c:strRef>
          </c:tx>
          <c:invertIfNegative val="0"/>
          <c:val>
            <c:numRef>
              <c:f>Chart!$B$29:$B$39</c:f>
              <c:numCache>
                <c:formatCode>0.00000</c:formatCode>
                <c:ptCount val="11"/>
                <c:pt idx="0">
                  <c:v>0.16150558288984571</c:v>
                </c:pt>
                <c:pt idx="1">
                  <c:v>0.48451674866953731</c:v>
                </c:pt>
                <c:pt idx="2">
                  <c:v>0.77522679787125948</c:v>
                </c:pt>
                <c:pt idx="3">
                  <c:v>0.93027215744551128</c:v>
                </c:pt>
                <c:pt idx="4">
                  <c:v>0.98453803329649947</c:v>
                </c:pt>
                <c:pt idx="5">
                  <c:v>0.99756184350073673</c:v>
                </c:pt>
                <c:pt idx="6">
                  <c:v>0.9997324785347762</c:v>
                </c:pt>
                <c:pt idx="7">
                  <c:v>0.99998055111009498</c:v>
                </c:pt>
                <c:pt idx="8">
                  <c:v>0.9999991565532439</c:v>
                </c:pt>
                <c:pt idx="9">
                  <c:v>0.99999998346182828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7EF-AE8C-5EA4F88D3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028224"/>
        <c:axId val="85046400"/>
      </c:barChart>
      <c:catAx>
        <c:axId val="85028224"/>
        <c:scaling>
          <c:orientation val="minMax"/>
        </c:scaling>
        <c:delete val="0"/>
        <c:axPos val="b"/>
        <c:majorTickMark val="out"/>
        <c:minorTickMark val="none"/>
        <c:tickLblPos val="nextTo"/>
        <c:crossAx val="85046400"/>
        <c:crosses val="autoZero"/>
        <c:auto val="1"/>
        <c:lblAlgn val="ctr"/>
        <c:lblOffset val="100"/>
        <c:noMultiLvlLbl val="0"/>
      </c:catAx>
      <c:valAx>
        <c:axId val="85046400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85028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Binomial vs Normal Distribution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Binomial</c:v>
          </c:tx>
          <c:invertIfNegative val="0"/>
          <c:val>
            <c:numRef>
              <c:f>Normal!$B$11:$B$31</c:f>
              <c:numCache>
                <c:formatCode>General</c:formatCode>
                <c:ptCount val="21"/>
                <c:pt idx="0">
                  <c:v>3.1712119389339963E-3</c:v>
                </c:pt>
                <c:pt idx="1">
                  <c:v>2.1141412926226615E-2</c:v>
                </c:pt>
                <c:pt idx="2">
                  <c:v>6.6947807599717662E-2</c:v>
                </c:pt>
                <c:pt idx="3">
                  <c:v>0.13389561519943524</c:v>
                </c:pt>
                <c:pt idx="4">
                  <c:v>0.18968545486586663</c:v>
                </c:pt>
                <c:pt idx="5">
                  <c:v>0.20233115185692441</c:v>
                </c:pt>
                <c:pt idx="6">
                  <c:v>0.1686092932141037</c:v>
                </c:pt>
                <c:pt idx="7">
                  <c:v>0.11240619547606913</c:v>
                </c:pt>
                <c:pt idx="8">
                  <c:v>6.0886689216204062E-2</c:v>
                </c:pt>
                <c:pt idx="9">
                  <c:v>2.7060750762757369E-2</c:v>
                </c:pt>
                <c:pt idx="10">
                  <c:v>9.9222752796777041E-3</c:v>
                </c:pt>
                <c:pt idx="11">
                  <c:v>3.0067500847508173E-3</c:v>
                </c:pt>
                <c:pt idx="12">
                  <c:v>7.5168752118770586E-4</c:v>
                </c:pt>
                <c:pt idx="13">
                  <c:v>1.541923120385034E-4</c:v>
                </c:pt>
                <c:pt idx="14">
                  <c:v>2.5698718673083962E-5</c:v>
                </c:pt>
                <c:pt idx="15">
                  <c:v>3.42649582307786E-6</c:v>
                </c:pt>
                <c:pt idx="16">
                  <c:v>3.5692664823727645E-7</c:v>
                </c:pt>
                <c:pt idx="17">
                  <c:v>2.7994246920570738E-8</c:v>
                </c:pt>
                <c:pt idx="18">
                  <c:v>1.5552359400317114E-9</c:v>
                </c:pt>
                <c:pt idx="19">
                  <c:v>5.4569682106375856E-11</c:v>
                </c:pt>
                <c:pt idx="20">
                  <c:v>9.0949470177292824E-13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7A-4503-9CC7-FEFA60264DEB}"/>
            </c:ext>
          </c:extLst>
        </c:ser>
        <c:ser>
          <c:idx val="1"/>
          <c:order val="1"/>
          <c:tx>
            <c:v>Normal</c:v>
          </c:tx>
          <c:invertIfNegative val="0"/>
          <c:val>
            <c:numRef>
              <c:f>Normal!$C$11:$C$31</c:f>
              <c:numCache>
                <c:formatCode>General</c:formatCode>
                <c:ptCount val="21"/>
                <c:pt idx="0">
                  <c:v>7.3493031003682655E-3</c:v>
                </c:pt>
                <c:pt idx="1">
                  <c:v>2.4400545593852858E-2</c:v>
                </c:pt>
                <c:pt idx="2">
                  <c:v>6.2049895392207628E-2</c:v>
                </c:pt>
                <c:pt idx="3">
                  <c:v>0.12085669349928452</c:v>
                </c:pt>
                <c:pt idx="4">
                  <c:v>0.18029700023749379</c:v>
                </c:pt>
                <c:pt idx="5">
                  <c:v>0.20601290774570111</c:v>
                </c:pt>
                <c:pt idx="6">
                  <c:v>0.18029700023749379</c:v>
                </c:pt>
                <c:pt idx="7">
                  <c:v>0.12085669349928452</c:v>
                </c:pt>
                <c:pt idx="8">
                  <c:v>6.2049895392207628E-2</c:v>
                </c:pt>
                <c:pt idx="9">
                  <c:v>2.4400545593852858E-2</c:v>
                </c:pt>
                <c:pt idx="10">
                  <c:v>7.3493031003682655E-3</c:v>
                </c:pt>
                <c:pt idx="11">
                  <c:v>1.6954341195802181E-3</c:v>
                </c:pt>
                <c:pt idx="12">
                  <c:v>2.9957379207605066E-4</c:v>
                </c:pt>
                <c:pt idx="13">
                  <c:v>4.0542904000878473E-5</c:v>
                </c:pt>
                <c:pt idx="14">
                  <c:v>4.2025610143038761E-6</c:v>
                </c:pt>
                <c:pt idx="15">
                  <c:v>3.3365784455993171E-7</c:v>
                </c:pt>
                <c:pt idx="16">
                  <c:v>2.0289754423084675E-8</c:v>
                </c:pt>
                <c:pt idx="17">
                  <c:v>9.4501864998485711E-10</c:v>
                </c:pt>
                <c:pt idx="18">
                  <c:v>3.3712589032589398E-11</c:v>
                </c:pt>
                <c:pt idx="19">
                  <c:v>9.2115342570611369E-13</c:v>
                </c:pt>
                <c:pt idx="20">
                  <c:v>1.9277911173987313E-14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7A-4503-9CC7-FEFA60264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999168"/>
        <c:axId val="85078784"/>
      </c:barChart>
      <c:catAx>
        <c:axId val="84999168"/>
        <c:scaling>
          <c:orientation val="minMax"/>
        </c:scaling>
        <c:delete val="0"/>
        <c:axPos val="b"/>
        <c:majorTickMark val="out"/>
        <c:minorTickMark val="none"/>
        <c:tickLblPos val="nextTo"/>
        <c:crossAx val="85078784"/>
        <c:crosses val="autoZero"/>
        <c:auto val="1"/>
        <c:lblAlgn val="ctr"/>
        <c:lblOffset val="100"/>
        <c:noMultiLvlLbl val="0"/>
      </c:catAx>
      <c:valAx>
        <c:axId val="85078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999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9525</xdr:colOff>
      <xdr:row>40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590C58-3C2A-4421-9B58-EAFA5B59F42A}"/>
            </a:ext>
          </a:extLst>
        </xdr:cNvPr>
        <xdr:cNvSpPr txBox="1"/>
      </xdr:nvSpPr>
      <xdr:spPr>
        <a:xfrm>
          <a:off x="4276725" y="73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3</xdr:col>
      <xdr:colOff>219075</xdr:colOff>
      <xdr:row>2</xdr:row>
      <xdr:rowOff>4762</xdr:rowOff>
    </xdr:from>
    <xdr:to>
      <xdr:col>10</xdr:col>
      <xdr:colOff>523875</xdr:colOff>
      <xdr:row>16</xdr:row>
      <xdr:rowOff>80962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0EA1A62-A28E-43F6-8AFF-BE3638B0A8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238125</xdr:colOff>
      <xdr:row>27</xdr:row>
      <xdr:rowOff>95250</xdr:rowOff>
    </xdr:from>
    <xdr:to>
      <xdr:col>10</xdr:col>
      <xdr:colOff>542925</xdr:colOff>
      <xdr:row>41</xdr:row>
      <xdr:rowOff>166687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5F96F01-5FF6-4A3D-9493-7DF9500913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9525</xdr:colOff>
      <xdr:row>8</xdr:row>
      <xdr:rowOff>66675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25E50BE-C7CD-44A0-845C-3EC0F8EE7B2A}"/>
            </a:ext>
          </a:extLst>
        </xdr:cNvPr>
        <xdr:cNvSpPr txBox="1"/>
      </xdr:nvSpPr>
      <xdr:spPr>
        <a:xfrm>
          <a:off x="4308475" y="153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5</xdr:col>
      <xdr:colOff>19050</xdr:colOff>
      <xdr:row>9</xdr:row>
      <xdr:rowOff>109537</xdr:rowOff>
    </xdr:from>
    <xdr:to>
      <xdr:col>12</xdr:col>
      <xdr:colOff>323850</xdr:colOff>
      <xdr:row>23</xdr:row>
      <xdr:rowOff>185737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DC5DCB3-ACDF-439C-B9FB-B55607398B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Distributions%2026%20April%202022.xlsx" TargetMode="External"/><Relationship Id="rId1" Type="http://schemas.openxmlformats.org/officeDocument/2006/relationships/externalLinkPath" Target="/Users/user/Documents/A%20Real%20Statistics%202020/Examples/Real%20Statistics%20Examples%20Distributions%2026%20April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 "/>
      <sheetName val="Normal 1"/>
      <sheetName val="Normal 2"/>
      <sheetName val="Log-Norm 1"/>
      <sheetName val="Log-Norm 2"/>
      <sheetName val="1 Sample Z 1"/>
      <sheetName val="1 Sample Z 2"/>
      <sheetName val="2 Sample Z"/>
      <sheetName val="Uniform Sample"/>
      <sheetName val="Poisson Sample"/>
      <sheetName val="Simulation 1"/>
      <sheetName val="Simulation 2"/>
      <sheetName val="Random"/>
      <sheetName val="MSSD"/>
      <sheetName val="Sampling 1"/>
      <sheetName val="Sampling 2"/>
      <sheetName val="Norm Power 1"/>
      <sheetName val="Norm Power 2"/>
      <sheetName val="Norm Power 3"/>
      <sheetName val="Norm Power 4"/>
      <sheetName val="Norm Power 5"/>
      <sheetName val="Outlier"/>
      <sheetName val="Outlier 1"/>
      <sheetName val="Binomial 1"/>
      <sheetName val="Binomial 2"/>
      <sheetName val="Binomial 3"/>
      <sheetName val="Binomial 4"/>
      <sheetName val="Prop"/>
      <sheetName val="Prop 2"/>
      <sheetName val="Prop 3"/>
      <sheetName val="Prop 4"/>
      <sheetName val="NegBinom"/>
      <sheetName val="Hypgeom"/>
      <sheetName val="Beta"/>
      <sheetName val="Multinom"/>
      <sheetName val="Poisson 1"/>
      <sheetName val="Poisson 2"/>
      <sheetName val="Poisson 3"/>
      <sheetName val="Skellam"/>
      <sheetName val="Runs"/>
      <sheetName val="Bin Power 1"/>
      <sheetName val="Bin Power 2"/>
      <sheetName val="Bin Power 3"/>
      <sheetName val="Gamma"/>
      <sheetName val="Expon"/>
      <sheetName val="Expon 1"/>
      <sheetName val="Uniform"/>
      <sheetName val="Order"/>
      <sheetName val="Range"/>
      <sheetName val="CI Median"/>
      <sheetName val="Weibull A"/>
      <sheetName val="Weibull B"/>
      <sheetName val="Weibull"/>
      <sheetName val="Weibull 1"/>
      <sheetName val="Weibull 2"/>
      <sheetName val="Weibull 3"/>
      <sheetName val="Gumbel"/>
      <sheetName val="Logistic"/>
      <sheetName val="Laplace"/>
      <sheetName val="Pareto"/>
      <sheetName val="Fit Exp"/>
      <sheetName val="Fit Weibull"/>
      <sheetName val="Fit Wei"/>
      <sheetName val="Fit Beta"/>
      <sheetName val="Fit Uniform"/>
      <sheetName val="Fit Gumbel"/>
      <sheetName val="Fit Logistic"/>
      <sheetName val="Fit Pareto"/>
      <sheetName val="Fit Pareto 1"/>
      <sheetName val="Fit GEV"/>
      <sheetName val="MLE Wei"/>
      <sheetName val="MLE Wei 1"/>
      <sheetName val="MLE Wei 2"/>
      <sheetName val="MLE Wei 3"/>
      <sheetName val="MLE Wei 4"/>
      <sheetName val="MLE Gamma"/>
      <sheetName val="MLE Beta"/>
      <sheetName val="MLE Uniform"/>
      <sheetName val="MLE Gumbel"/>
      <sheetName val="MLE Logistic"/>
      <sheetName val="MLE Pareto"/>
      <sheetName val="MLE Lognorm"/>
      <sheetName val="MLE GEV 0"/>
      <sheetName val="MLE GEV 1"/>
      <sheetName val="MLE GEV"/>
      <sheetName val="Reg Wei"/>
      <sheetName val="Gumbel SE"/>
      <sheetName val="Gumbel CI"/>
      <sheetName val="Kernel"/>
      <sheetName val="Kernel 1a"/>
      <sheetName val="Kernel 1b"/>
      <sheetName val="Kernel 1c"/>
      <sheetName val="Kernel 2"/>
      <sheetName val="T Dist"/>
      <sheetName val="T Dist 2"/>
      <sheetName val="T1 Test"/>
      <sheetName val="1 Sample T 1"/>
      <sheetName val="1 Sample T 2"/>
      <sheetName val="1 Sample T 2a"/>
      <sheetName val="1 Sample T 3"/>
      <sheetName val="T Power 1"/>
      <sheetName val="T Power 2"/>
      <sheetName val="T Power 3"/>
      <sheetName val="T Power 4"/>
      <sheetName val="T Power 5"/>
      <sheetName val="T Power 6"/>
      <sheetName val="2 Sample T 1"/>
      <sheetName val="2 Sample T 2"/>
      <sheetName val="2 Sample T 3"/>
      <sheetName val="2 Sample T 4"/>
      <sheetName val="2 Sample T 5"/>
      <sheetName val="2P Sample T 1"/>
      <sheetName val="2P Sample T1a"/>
      <sheetName val="2P Sample T 2"/>
      <sheetName val="2P Sample T 3"/>
      <sheetName val="2P Sample T 3a"/>
      <sheetName val="Trim T"/>
      <sheetName val="Yuen"/>
      <sheetName val="NT 1"/>
      <sheetName val="NT 2"/>
      <sheetName val="Multiple t 1"/>
      <sheetName val="Multiple t 2"/>
      <sheetName val="Multiple t 3"/>
      <sheetName val="COV 1"/>
      <sheetName val="COV 2"/>
      <sheetName val="CV Conf"/>
      <sheetName val="Grubbs"/>
      <sheetName val="ESD"/>
      <sheetName val="TOST"/>
      <sheetName val="Chi-Sq"/>
      <sheetName val="Chi-Sq 0"/>
      <sheetName val="Shape"/>
      <sheetName val="1 Sample Var"/>
      <sheetName val="Good Fit 0"/>
      <sheetName val="Good Fit 1"/>
      <sheetName val="Good Fit 2"/>
      <sheetName val="Good Fit 3"/>
      <sheetName val="Dispers"/>
      <sheetName val="Chi-Sq 1"/>
      <sheetName val="Chi-Sq 2"/>
      <sheetName val="Chi-Sq 3"/>
      <sheetName val="Chi-Sq 4"/>
      <sheetName val="Chi-Sq 5"/>
      <sheetName val="Post-hoc 1"/>
      <sheetName val="Post-hoc 1a"/>
      <sheetName val="Post-hoc 1b"/>
      <sheetName val="Post-hoc 2"/>
      <sheetName val="Std Res"/>
      <sheetName val="Adj Res"/>
      <sheetName val="Fisher"/>
      <sheetName val="Fisher 2"/>
      <sheetName val="Sim 1"/>
      <sheetName val="Sim 2"/>
      <sheetName val="CA"/>
      <sheetName val="CMH"/>
      <sheetName val="CMH 1"/>
      <sheetName val="CMH 2"/>
      <sheetName val="Tol"/>
      <sheetName val="F Dist"/>
      <sheetName val="F Test"/>
      <sheetName val="CI Var Ratio"/>
      <sheetName val="NCHI 1"/>
      <sheetName val="NCHI 2"/>
      <sheetName val="NCHI 3"/>
      <sheetName val="Power Var2"/>
      <sheetName val="Power Var2a"/>
      <sheetName val="NF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">
          <cell r="B3" t="str">
            <v>f(x)</v>
          </cell>
        </row>
        <row r="4">
          <cell r="A4">
            <v>0</v>
          </cell>
          <cell r="B4">
            <v>3.1712119389339963E-3</v>
          </cell>
        </row>
        <row r="5">
          <cell r="A5">
            <v>1</v>
          </cell>
          <cell r="B5">
            <v>2.1141412926226615E-2</v>
          </cell>
        </row>
        <row r="6">
          <cell r="A6">
            <v>2</v>
          </cell>
          <cell r="B6">
            <v>6.6947807599717662E-2</v>
          </cell>
        </row>
        <row r="7">
          <cell r="A7">
            <v>3</v>
          </cell>
          <cell r="B7">
            <v>0.13389561519943524</v>
          </cell>
        </row>
        <row r="8">
          <cell r="A8">
            <v>4</v>
          </cell>
          <cell r="B8">
            <v>0.18968545486586663</v>
          </cell>
        </row>
        <row r="9">
          <cell r="A9">
            <v>5</v>
          </cell>
          <cell r="B9">
            <v>0.20233115185692441</v>
          </cell>
        </row>
        <row r="10">
          <cell r="A10">
            <v>6</v>
          </cell>
          <cell r="B10">
            <v>0.1686092932141037</v>
          </cell>
        </row>
        <row r="11">
          <cell r="A11">
            <v>7</v>
          </cell>
          <cell r="B11">
            <v>0.11240619547606913</v>
          </cell>
        </row>
        <row r="12">
          <cell r="A12">
            <v>8</v>
          </cell>
          <cell r="B12">
            <v>6.0886689216204062E-2</v>
          </cell>
        </row>
        <row r="13">
          <cell r="A13">
            <v>9</v>
          </cell>
          <cell r="B13">
            <v>2.7060750762757369E-2</v>
          </cell>
        </row>
        <row r="14">
          <cell r="A14">
            <v>10</v>
          </cell>
          <cell r="B14">
            <v>9.9222752796777041E-3</v>
          </cell>
        </row>
        <row r="15">
          <cell r="A15">
            <v>11</v>
          </cell>
          <cell r="B15">
            <v>3.0067500847508173E-3</v>
          </cell>
        </row>
        <row r="16">
          <cell r="A16">
            <v>12</v>
          </cell>
          <cell r="B16">
            <v>7.5168752118770586E-4</v>
          </cell>
        </row>
        <row r="17">
          <cell r="A17">
            <v>13</v>
          </cell>
          <cell r="B17">
            <v>1.541923120385034E-4</v>
          </cell>
        </row>
        <row r="18">
          <cell r="A18">
            <v>14</v>
          </cell>
          <cell r="B18">
            <v>2.5698718673083962E-5</v>
          </cell>
        </row>
        <row r="19">
          <cell r="A19">
            <v>15</v>
          </cell>
          <cell r="B19">
            <v>3.42649582307786E-6</v>
          </cell>
        </row>
        <row r="20">
          <cell r="A20">
            <v>16</v>
          </cell>
          <cell r="B20">
            <v>3.5692664823727645E-7</v>
          </cell>
        </row>
        <row r="21">
          <cell r="A21">
            <v>17</v>
          </cell>
          <cell r="B21">
            <v>2.7994246920570738E-8</v>
          </cell>
        </row>
        <row r="22">
          <cell r="A22">
            <v>18</v>
          </cell>
          <cell r="B22">
            <v>1.5552359400317114E-9</v>
          </cell>
        </row>
        <row r="23">
          <cell r="A23">
            <v>19</v>
          </cell>
          <cell r="B23">
            <v>5.4569682106375856E-11</v>
          </cell>
        </row>
        <row r="24">
          <cell r="A24">
            <v>20</v>
          </cell>
          <cell r="B24">
            <v>9.0949470177292824E-13</v>
          </cell>
        </row>
        <row r="28">
          <cell r="B28" t="str">
            <v>F(x)</v>
          </cell>
        </row>
        <row r="29">
          <cell r="B29">
            <v>0.16150558288984571</v>
          </cell>
        </row>
        <row r="30">
          <cell r="B30">
            <v>0.48451674866953731</v>
          </cell>
        </row>
        <row r="31">
          <cell r="B31">
            <v>0.77522679787125948</v>
          </cell>
        </row>
        <row r="32">
          <cell r="B32">
            <v>0.93027215744551128</v>
          </cell>
        </row>
        <row r="33">
          <cell r="B33">
            <v>0.98453803329649947</v>
          </cell>
        </row>
        <row r="34">
          <cell r="B34">
            <v>0.99756184350073673</v>
          </cell>
        </row>
        <row r="35">
          <cell r="B35">
            <v>0.9997324785347762</v>
          </cell>
        </row>
        <row r="36">
          <cell r="B36">
            <v>0.99998055111009498</v>
          </cell>
        </row>
        <row r="37">
          <cell r="B37">
            <v>0.9999991565532439</v>
          </cell>
        </row>
        <row r="38">
          <cell r="B38">
            <v>0.99999998346182828</v>
          </cell>
        </row>
        <row r="39">
          <cell r="B39">
            <v>1</v>
          </cell>
        </row>
      </sheetData>
      <sheetData sheetId="25"/>
      <sheetData sheetId="26">
        <row r="11">
          <cell r="B11">
            <v>3.1712119389339963E-3</v>
          </cell>
          <cell r="C11">
            <v>7.3493031003682655E-3</v>
          </cell>
        </row>
        <row r="12">
          <cell r="B12">
            <v>2.1141412926226615E-2</v>
          </cell>
          <cell r="C12">
            <v>2.4400545593852858E-2</v>
          </cell>
        </row>
        <row r="13">
          <cell r="B13">
            <v>6.6947807599717662E-2</v>
          </cell>
          <cell r="C13">
            <v>6.2049895392207628E-2</v>
          </cell>
        </row>
        <row r="14">
          <cell r="B14">
            <v>0.13389561519943524</v>
          </cell>
          <cell r="C14">
            <v>0.12085669349928452</v>
          </cell>
        </row>
        <row r="15">
          <cell r="B15">
            <v>0.18968545486586663</v>
          </cell>
          <cell r="C15">
            <v>0.18029700023749379</v>
          </cell>
        </row>
        <row r="16">
          <cell r="B16">
            <v>0.20233115185692441</v>
          </cell>
          <cell r="C16">
            <v>0.20601290774570111</v>
          </cell>
        </row>
        <row r="17">
          <cell r="B17">
            <v>0.1686092932141037</v>
          </cell>
          <cell r="C17">
            <v>0.18029700023749379</v>
          </cell>
        </row>
        <row r="18">
          <cell r="B18">
            <v>0.11240619547606913</v>
          </cell>
          <cell r="C18">
            <v>0.12085669349928452</v>
          </cell>
        </row>
        <row r="19">
          <cell r="B19">
            <v>6.0886689216204062E-2</v>
          </cell>
          <cell r="C19">
            <v>6.2049895392207628E-2</v>
          </cell>
        </row>
        <row r="20">
          <cell r="B20">
            <v>2.7060750762757369E-2</v>
          </cell>
          <cell r="C20">
            <v>2.4400545593852858E-2</v>
          </cell>
        </row>
        <row r="21">
          <cell r="B21">
            <v>9.9222752796777041E-3</v>
          </cell>
          <cell r="C21">
            <v>7.3493031003682655E-3</v>
          </cell>
        </row>
        <row r="22">
          <cell r="B22">
            <v>3.0067500847508173E-3</v>
          </cell>
          <cell r="C22">
            <v>1.6954341195802181E-3</v>
          </cell>
        </row>
        <row r="23">
          <cell r="B23">
            <v>7.5168752118770586E-4</v>
          </cell>
          <cell r="C23">
            <v>2.9957379207605066E-4</v>
          </cell>
        </row>
        <row r="24">
          <cell r="B24">
            <v>1.541923120385034E-4</v>
          </cell>
          <cell r="C24">
            <v>4.0542904000878473E-5</v>
          </cell>
        </row>
        <row r="25">
          <cell r="B25">
            <v>2.5698718673083962E-5</v>
          </cell>
          <cell r="C25">
            <v>4.2025610143038761E-6</v>
          </cell>
        </row>
        <row r="26">
          <cell r="B26">
            <v>3.42649582307786E-6</v>
          </cell>
          <cell r="C26">
            <v>3.3365784455993171E-7</v>
          </cell>
        </row>
        <row r="27">
          <cell r="B27">
            <v>3.5692664823727645E-7</v>
          </cell>
          <cell r="C27">
            <v>2.0289754423084675E-8</v>
          </cell>
        </row>
        <row r="28">
          <cell r="B28">
            <v>2.7994246920570738E-8</v>
          </cell>
          <cell r="C28">
            <v>9.4501864998485711E-10</v>
          </cell>
        </row>
        <row r="29">
          <cell r="B29">
            <v>1.5552359400317114E-9</v>
          </cell>
          <cell r="C29">
            <v>3.3712589032589398E-11</v>
          </cell>
        </row>
        <row r="30">
          <cell r="B30">
            <v>5.4569682106375856E-11</v>
          </cell>
          <cell r="C30">
            <v>9.2115342570611369E-13</v>
          </cell>
        </row>
        <row r="31">
          <cell r="B31">
            <v>9.0949470177292824E-13</v>
          </cell>
          <cell r="C31">
            <v>1.9277911173987313E-14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E1A01-8A8C-44AC-A140-CEC16D0EA88D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30</v>
      </c>
    </row>
    <row r="2" spans="1:2" x14ac:dyDescent="0.35">
      <c r="A2" t="s">
        <v>4</v>
      </c>
    </row>
    <row r="4" spans="1:2" x14ac:dyDescent="0.35">
      <c r="A4" t="s">
        <v>31</v>
      </c>
      <c r="B4" s="19">
        <v>45268</v>
      </c>
    </row>
    <row r="6" spans="1:2" x14ac:dyDescent="0.35">
      <c r="A6" s="20" t="s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1EC0A-4FC5-4E98-8568-0C56EF11956B}">
  <sheetPr codeName="Sheet22"/>
  <dimension ref="A1:B39"/>
  <sheetViews>
    <sheetView workbookViewId="0"/>
  </sheetViews>
  <sheetFormatPr defaultRowHeight="14.5" x14ac:dyDescent="0.35"/>
  <sheetData>
    <row r="1" spans="1:2" x14ac:dyDescent="0.35">
      <c r="A1" s="1" t="s">
        <v>0</v>
      </c>
    </row>
    <row r="3" spans="1:2" x14ac:dyDescent="0.35">
      <c r="A3" s="2" t="s">
        <v>1</v>
      </c>
      <c r="B3" s="2" t="s">
        <v>2</v>
      </c>
    </row>
    <row r="4" spans="1:2" x14ac:dyDescent="0.35">
      <c r="A4">
        <v>0</v>
      </c>
      <c r="B4">
        <f>BINOMDIST(A4,20,0.25,FALSE)</f>
        <v>3.1712119389339963E-3</v>
      </c>
    </row>
    <row r="5" spans="1:2" x14ac:dyDescent="0.35">
      <c r="A5">
        <f>A4+1</f>
        <v>1</v>
      </c>
      <c r="B5">
        <f>BINOMDIST(A5,20,0.25,FALSE)</f>
        <v>2.1141412926226615E-2</v>
      </c>
    </row>
    <row r="6" spans="1:2" x14ac:dyDescent="0.35">
      <c r="A6">
        <f t="shared" ref="A6:A24" si="0">A5+1</f>
        <v>2</v>
      </c>
      <c r="B6">
        <f t="shared" ref="B6:B24" si="1">BINOMDIST(A6,20,0.25,FALSE)</f>
        <v>6.6947807599717662E-2</v>
      </c>
    </row>
    <row r="7" spans="1:2" x14ac:dyDescent="0.35">
      <c r="A7">
        <f t="shared" si="0"/>
        <v>3</v>
      </c>
      <c r="B7">
        <f t="shared" si="1"/>
        <v>0.13389561519943524</v>
      </c>
    </row>
    <row r="8" spans="1:2" x14ac:dyDescent="0.35">
      <c r="A8">
        <f t="shared" si="0"/>
        <v>4</v>
      </c>
      <c r="B8">
        <f t="shared" si="1"/>
        <v>0.18968545486586663</v>
      </c>
    </row>
    <row r="9" spans="1:2" x14ac:dyDescent="0.35">
      <c r="A9">
        <f t="shared" si="0"/>
        <v>5</v>
      </c>
      <c r="B9">
        <f t="shared" si="1"/>
        <v>0.20233115185692441</v>
      </c>
    </row>
    <row r="10" spans="1:2" x14ac:dyDescent="0.35">
      <c r="A10">
        <f t="shared" si="0"/>
        <v>6</v>
      </c>
      <c r="B10">
        <f t="shared" si="1"/>
        <v>0.1686092932141037</v>
      </c>
    </row>
    <row r="11" spans="1:2" x14ac:dyDescent="0.35">
      <c r="A11">
        <f t="shared" si="0"/>
        <v>7</v>
      </c>
      <c r="B11">
        <f t="shared" si="1"/>
        <v>0.11240619547606913</v>
      </c>
    </row>
    <row r="12" spans="1:2" x14ac:dyDescent="0.35">
      <c r="A12">
        <f t="shared" si="0"/>
        <v>8</v>
      </c>
      <c r="B12">
        <f t="shared" si="1"/>
        <v>6.0886689216204062E-2</v>
      </c>
    </row>
    <row r="13" spans="1:2" x14ac:dyDescent="0.35">
      <c r="A13">
        <f t="shared" si="0"/>
        <v>9</v>
      </c>
      <c r="B13">
        <f t="shared" si="1"/>
        <v>2.7060750762757369E-2</v>
      </c>
    </row>
    <row r="14" spans="1:2" x14ac:dyDescent="0.35">
      <c r="A14">
        <f t="shared" si="0"/>
        <v>10</v>
      </c>
      <c r="B14">
        <f t="shared" si="1"/>
        <v>9.9222752796777041E-3</v>
      </c>
    </row>
    <row r="15" spans="1:2" x14ac:dyDescent="0.35">
      <c r="A15">
        <f t="shared" si="0"/>
        <v>11</v>
      </c>
      <c r="B15">
        <f t="shared" si="1"/>
        <v>3.0067500847508173E-3</v>
      </c>
    </row>
    <row r="16" spans="1:2" x14ac:dyDescent="0.35">
      <c r="A16">
        <f t="shared" si="0"/>
        <v>12</v>
      </c>
      <c r="B16">
        <f t="shared" si="1"/>
        <v>7.5168752118770586E-4</v>
      </c>
    </row>
    <row r="17" spans="1:2" x14ac:dyDescent="0.35">
      <c r="A17">
        <f t="shared" si="0"/>
        <v>13</v>
      </c>
      <c r="B17">
        <f t="shared" si="1"/>
        <v>1.541923120385034E-4</v>
      </c>
    </row>
    <row r="18" spans="1:2" x14ac:dyDescent="0.35">
      <c r="A18">
        <f t="shared" si="0"/>
        <v>14</v>
      </c>
      <c r="B18">
        <f t="shared" si="1"/>
        <v>2.5698718673083962E-5</v>
      </c>
    </row>
    <row r="19" spans="1:2" x14ac:dyDescent="0.35">
      <c r="A19">
        <f t="shared" si="0"/>
        <v>15</v>
      </c>
      <c r="B19">
        <f t="shared" si="1"/>
        <v>3.42649582307786E-6</v>
      </c>
    </row>
    <row r="20" spans="1:2" x14ac:dyDescent="0.35">
      <c r="A20">
        <f t="shared" si="0"/>
        <v>16</v>
      </c>
      <c r="B20">
        <f t="shared" si="1"/>
        <v>3.5692664823727645E-7</v>
      </c>
    </row>
    <row r="21" spans="1:2" x14ac:dyDescent="0.35">
      <c r="A21">
        <f t="shared" si="0"/>
        <v>17</v>
      </c>
      <c r="B21">
        <f t="shared" si="1"/>
        <v>2.7994246920570738E-8</v>
      </c>
    </row>
    <row r="22" spans="1:2" x14ac:dyDescent="0.35">
      <c r="A22">
        <f t="shared" si="0"/>
        <v>18</v>
      </c>
      <c r="B22">
        <f t="shared" si="1"/>
        <v>1.5552359400317114E-9</v>
      </c>
    </row>
    <row r="23" spans="1:2" x14ac:dyDescent="0.35">
      <c r="A23">
        <f t="shared" si="0"/>
        <v>19</v>
      </c>
      <c r="B23">
        <f t="shared" si="1"/>
        <v>5.4569682106375856E-11</v>
      </c>
    </row>
    <row r="24" spans="1:2" x14ac:dyDescent="0.35">
      <c r="A24">
        <f t="shared" si="0"/>
        <v>20</v>
      </c>
      <c r="B24">
        <f t="shared" si="1"/>
        <v>9.0949470177292824E-13</v>
      </c>
    </row>
    <row r="28" spans="1:2" x14ac:dyDescent="0.35">
      <c r="A28" s="2" t="s">
        <v>1</v>
      </c>
      <c r="B28" s="2" t="s">
        <v>3</v>
      </c>
    </row>
    <row r="29" spans="1:2" x14ac:dyDescent="0.35">
      <c r="A29">
        <v>0</v>
      </c>
      <c r="B29" s="3">
        <f>BINOMDIST(A29,10,1/6,TRUE)</f>
        <v>0.16150558288984571</v>
      </c>
    </row>
    <row r="30" spans="1:2" x14ac:dyDescent="0.35">
      <c r="A30">
        <f>A29+1</f>
        <v>1</v>
      </c>
      <c r="B30" s="3">
        <f t="shared" ref="B30:B39" si="2">BINOMDIST(A30,10,1/6,TRUE)</f>
        <v>0.48451674866953731</v>
      </c>
    </row>
    <row r="31" spans="1:2" x14ac:dyDescent="0.35">
      <c r="A31">
        <f t="shared" ref="A31:A39" si="3">A30+1</f>
        <v>2</v>
      </c>
      <c r="B31" s="3">
        <f t="shared" si="2"/>
        <v>0.77522679787125948</v>
      </c>
    </row>
    <row r="32" spans="1:2" x14ac:dyDescent="0.35">
      <c r="A32">
        <f t="shared" si="3"/>
        <v>3</v>
      </c>
      <c r="B32" s="3">
        <f t="shared" si="2"/>
        <v>0.93027215744551128</v>
      </c>
    </row>
    <row r="33" spans="1:2" x14ac:dyDescent="0.35">
      <c r="A33">
        <f t="shared" si="3"/>
        <v>4</v>
      </c>
      <c r="B33" s="3">
        <f t="shared" si="2"/>
        <v>0.98453803329649947</v>
      </c>
    </row>
    <row r="34" spans="1:2" x14ac:dyDescent="0.35">
      <c r="A34">
        <f t="shared" si="3"/>
        <v>5</v>
      </c>
      <c r="B34" s="3">
        <f t="shared" si="2"/>
        <v>0.99756184350073673</v>
      </c>
    </row>
    <row r="35" spans="1:2" x14ac:dyDescent="0.35">
      <c r="A35">
        <f t="shared" si="3"/>
        <v>6</v>
      </c>
      <c r="B35" s="3">
        <f t="shared" si="2"/>
        <v>0.9997324785347762</v>
      </c>
    </row>
    <row r="36" spans="1:2" x14ac:dyDescent="0.35">
      <c r="A36">
        <f t="shared" si="3"/>
        <v>7</v>
      </c>
      <c r="B36" s="3">
        <f t="shared" si="2"/>
        <v>0.99998055111009498</v>
      </c>
    </row>
    <row r="37" spans="1:2" x14ac:dyDescent="0.35">
      <c r="A37">
        <f t="shared" si="3"/>
        <v>8</v>
      </c>
      <c r="B37" s="3">
        <f t="shared" si="2"/>
        <v>0.9999991565532439</v>
      </c>
    </row>
    <row r="38" spans="1:2" x14ac:dyDescent="0.35">
      <c r="A38">
        <f t="shared" si="3"/>
        <v>9</v>
      </c>
      <c r="B38" s="3">
        <f t="shared" si="2"/>
        <v>0.99999998346182828</v>
      </c>
    </row>
    <row r="39" spans="1:2" x14ac:dyDescent="0.35">
      <c r="A39">
        <f t="shared" si="3"/>
        <v>10</v>
      </c>
      <c r="B39" s="3">
        <f t="shared" si="2"/>
        <v>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3DEE0-D0E8-4F5A-B6F7-CA47E7518AF7}">
  <sheetPr codeName="Sheet165"/>
  <dimension ref="A1:K14"/>
  <sheetViews>
    <sheetView workbookViewId="0"/>
  </sheetViews>
  <sheetFormatPr defaultRowHeight="14.5" x14ac:dyDescent="0.35"/>
  <sheetData>
    <row r="1" spans="1:11" x14ac:dyDescent="0.35">
      <c r="A1" s="1" t="s">
        <v>4</v>
      </c>
    </row>
    <row r="2" spans="1:11" x14ac:dyDescent="0.35">
      <c r="A2" s="1"/>
    </row>
    <row r="3" spans="1:11" x14ac:dyDescent="0.35">
      <c r="A3" s="1" t="s">
        <v>5</v>
      </c>
      <c r="D3" s="1" t="s">
        <v>6</v>
      </c>
      <c r="G3" s="1" t="s">
        <v>7</v>
      </c>
      <c r="J3" s="1" t="s">
        <v>8</v>
      </c>
    </row>
    <row r="5" spans="1:11" x14ac:dyDescent="0.35">
      <c r="A5" t="s">
        <v>1</v>
      </c>
      <c r="B5" s="4">
        <v>4</v>
      </c>
      <c r="D5" t="s">
        <v>1</v>
      </c>
      <c r="E5" s="4">
        <v>3</v>
      </c>
      <c r="G5" t="s">
        <v>9</v>
      </c>
      <c r="H5" s="4">
        <v>9</v>
      </c>
      <c r="J5" t="s">
        <v>1</v>
      </c>
      <c r="K5" s="4">
        <v>13</v>
      </c>
    </row>
    <row r="6" spans="1:11" x14ac:dyDescent="0.35">
      <c r="A6" t="s">
        <v>9</v>
      </c>
      <c r="B6" s="5">
        <v>10</v>
      </c>
      <c r="D6" t="s">
        <v>9</v>
      </c>
      <c r="E6" s="5">
        <v>10</v>
      </c>
      <c r="G6" t="s">
        <v>10</v>
      </c>
      <c r="H6" s="5">
        <v>0.5</v>
      </c>
      <c r="J6" t="s">
        <v>9</v>
      </c>
      <c r="K6" s="5">
        <v>24</v>
      </c>
    </row>
    <row r="7" spans="1:11" x14ac:dyDescent="0.35">
      <c r="A7" t="s">
        <v>10</v>
      </c>
      <c r="B7" s="5">
        <f>1/6</f>
        <v>0.16666666666666666</v>
      </c>
      <c r="D7" t="s">
        <v>10</v>
      </c>
      <c r="E7" s="5">
        <f>1/6</f>
        <v>0.16666666666666666</v>
      </c>
      <c r="G7" s="6" t="s">
        <v>11</v>
      </c>
      <c r="H7" s="5">
        <v>0.05</v>
      </c>
      <c r="J7" t="s">
        <v>10</v>
      </c>
      <c r="K7" s="5">
        <v>0.35</v>
      </c>
    </row>
    <row r="8" spans="1:11" x14ac:dyDescent="0.35">
      <c r="A8" t="s">
        <v>12</v>
      </c>
      <c r="B8" s="5">
        <f>COMBIN(B6,B5)</f>
        <v>209.99999999999997</v>
      </c>
      <c r="D8" t="s">
        <v>3</v>
      </c>
      <c r="E8" s="5">
        <f>BINOMDIST(E5,E6,E7,TRUE)</f>
        <v>0.93027215744551128</v>
      </c>
      <c r="G8" s="6" t="s">
        <v>13</v>
      </c>
      <c r="H8" s="7">
        <f>CRITBINOM(H5,H6,1-H7)</f>
        <v>7</v>
      </c>
      <c r="J8" t="s">
        <v>3</v>
      </c>
      <c r="K8" s="5">
        <f>BINOMDIST(K5,K6,K7,TRUE)</f>
        <v>0.98358148913214671</v>
      </c>
    </row>
    <row r="9" spans="1:11" x14ac:dyDescent="0.35">
      <c r="A9" t="s">
        <v>2</v>
      </c>
      <c r="B9" s="7">
        <f>B8*B7^B5*(1-B7)^(B6-B5)</f>
        <v>5.4265875850988174E-2</v>
      </c>
      <c r="D9" t="s">
        <v>14</v>
      </c>
      <c r="E9" s="5">
        <f>1-E8</f>
        <v>6.9727842554488717E-2</v>
      </c>
      <c r="J9" t="s">
        <v>14</v>
      </c>
      <c r="K9" s="5">
        <f>1-K8</f>
        <v>1.6418510867853287E-2</v>
      </c>
    </row>
    <row r="10" spans="1:11" x14ac:dyDescent="0.35">
      <c r="D10" s="6" t="s">
        <v>11</v>
      </c>
      <c r="E10" s="5">
        <v>0.05</v>
      </c>
      <c r="G10" t="s">
        <v>1</v>
      </c>
      <c r="H10" s="4">
        <f>H8+1</f>
        <v>8</v>
      </c>
      <c r="J10" s="6" t="s">
        <v>11</v>
      </c>
      <c r="K10" s="5">
        <v>0.05</v>
      </c>
    </row>
    <row r="11" spans="1:11" x14ac:dyDescent="0.35">
      <c r="A11" t="s">
        <v>2</v>
      </c>
      <c r="B11" s="8">
        <f>BINOMDIST(B5,B6,B7,FALSE)</f>
        <v>5.426587585098816E-2</v>
      </c>
      <c r="D11" s="6" t="s">
        <v>15</v>
      </c>
      <c r="E11" s="9" t="str">
        <f>IF(E9&lt;E10,"yes","no")</f>
        <v>no</v>
      </c>
      <c r="G11" t="s">
        <v>14</v>
      </c>
      <c r="H11" s="7">
        <f>1-BINOMDIST(H10,H5,H6,TRUE)</f>
        <v>1.953125E-3</v>
      </c>
      <c r="J11" s="6" t="s">
        <v>15</v>
      </c>
      <c r="K11" s="9" t="str">
        <f>IF(K9&lt;K10,"yes","no")</f>
        <v>yes</v>
      </c>
    </row>
    <row r="13" spans="1:11" x14ac:dyDescent="0.35">
      <c r="D13" t="s">
        <v>13</v>
      </c>
      <c r="E13" s="8">
        <f>CRITBINOM(E6,E7,1-E10)</f>
        <v>4</v>
      </c>
      <c r="G13" t="s">
        <v>1</v>
      </c>
      <c r="H13" s="4">
        <f>H8</f>
        <v>7</v>
      </c>
      <c r="J13" t="s">
        <v>13</v>
      </c>
      <c r="K13" s="8">
        <f>CRITBINOM(K6,K7,1-K10)</f>
        <v>12</v>
      </c>
    </row>
    <row r="14" spans="1:11" x14ac:dyDescent="0.35">
      <c r="G14" t="s">
        <v>14</v>
      </c>
      <c r="H14" s="7">
        <f>1-BINOMDIST(H13,H5,H6,TRUE)</f>
        <v>1.953125E-2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903EA-4C96-4DBD-9618-67470178B001}">
  <sheetPr codeName="Sheet223"/>
  <dimension ref="A1:C31"/>
  <sheetViews>
    <sheetView workbookViewId="0"/>
  </sheetViews>
  <sheetFormatPr defaultRowHeight="14.5" x14ac:dyDescent="0.35"/>
  <cols>
    <col min="1" max="1" width="9.1796875" customWidth="1"/>
  </cols>
  <sheetData>
    <row r="1" spans="1:3" x14ac:dyDescent="0.35">
      <c r="A1" s="1" t="s">
        <v>16</v>
      </c>
    </row>
    <row r="3" spans="1:3" x14ac:dyDescent="0.35">
      <c r="A3" t="s">
        <v>9</v>
      </c>
      <c r="B3" s="4">
        <v>20</v>
      </c>
    </row>
    <row r="4" spans="1:3" x14ac:dyDescent="0.35">
      <c r="A4" t="s">
        <v>10</v>
      </c>
      <c r="B4" s="5">
        <v>0.25</v>
      </c>
    </row>
    <row r="5" spans="1:3" x14ac:dyDescent="0.35">
      <c r="A5" t="s">
        <v>17</v>
      </c>
      <c r="B5" s="5">
        <f>B3*B4</f>
        <v>5</v>
      </c>
    </row>
    <row r="6" spans="1:3" x14ac:dyDescent="0.35">
      <c r="A6" t="s">
        <v>18</v>
      </c>
      <c r="B6" s="5">
        <f>B5*(1-B4)</f>
        <v>3.75</v>
      </c>
    </row>
    <row r="7" spans="1:3" x14ac:dyDescent="0.35">
      <c r="A7" t="s">
        <v>19</v>
      </c>
      <c r="B7" s="7">
        <f>SQRT(B6)</f>
        <v>1.9364916731037085</v>
      </c>
    </row>
    <row r="10" spans="1:3" x14ac:dyDescent="0.35">
      <c r="A10" s="2" t="s">
        <v>1</v>
      </c>
      <c r="B10" s="2" t="s">
        <v>20</v>
      </c>
      <c r="C10" t="s">
        <v>21</v>
      </c>
    </row>
    <row r="11" spans="1:3" x14ac:dyDescent="0.35">
      <c r="A11">
        <v>0</v>
      </c>
      <c r="B11">
        <f>BINOMDIST(A11,$B$3,$B$4,FALSE)</f>
        <v>3.1712119389339963E-3</v>
      </c>
      <c r="C11">
        <f>NORMDIST(A11,$B$5,$B$7,FALSE)</f>
        <v>7.3493031003682655E-3</v>
      </c>
    </row>
    <row r="12" spans="1:3" x14ac:dyDescent="0.35">
      <c r="A12">
        <f>A11+1</f>
        <v>1</v>
      </c>
      <c r="B12">
        <f t="shared" ref="B12:B31" si="0">BINOMDIST(A12,$B$3,$B$4,FALSE)</f>
        <v>2.1141412926226615E-2</v>
      </c>
      <c r="C12">
        <f t="shared" ref="C12:C31" si="1">NORMDIST(A12,$B$5,$B$7,FALSE)</f>
        <v>2.4400545593852858E-2</v>
      </c>
    </row>
    <row r="13" spans="1:3" x14ac:dyDescent="0.35">
      <c r="A13">
        <f t="shared" ref="A13:A31" si="2">A12+1</f>
        <v>2</v>
      </c>
      <c r="B13">
        <f t="shared" si="0"/>
        <v>6.6947807599717662E-2</v>
      </c>
      <c r="C13">
        <f t="shared" si="1"/>
        <v>6.2049895392207628E-2</v>
      </c>
    </row>
    <row r="14" spans="1:3" x14ac:dyDescent="0.35">
      <c r="A14">
        <f t="shared" si="2"/>
        <v>3</v>
      </c>
      <c r="B14">
        <f t="shared" si="0"/>
        <v>0.13389561519943524</v>
      </c>
      <c r="C14">
        <f t="shared" si="1"/>
        <v>0.12085669349928452</v>
      </c>
    </row>
    <row r="15" spans="1:3" x14ac:dyDescent="0.35">
      <c r="A15">
        <f t="shared" si="2"/>
        <v>4</v>
      </c>
      <c r="B15">
        <f t="shared" si="0"/>
        <v>0.18968545486586663</v>
      </c>
      <c r="C15">
        <f t="shared" si="1"/>
        <v>0.18029700023749379</v>
      </c>
    </row>
    <row r="16" spans="1:3" x14ac:dyDescent="0.35">
      <c r="A16">
        <f t="shared" si="2"/>
        <v>5</v>
      </c>
      <c r="B16">
        <f t="shared" si="0"/>
        <v>0.20233115185692441</v>
      </c>
      <c r="C16">
        <f t="shared" si="1"/>
        <v>0.20601290774570111</v>
      </c>
    </row>
    <row r="17" spans="1:3" x14ac:dyDescent="0.35">
      <c r="A17">
        <f t="shared" si="2"/>
        <v>6</v>
      </c>
      <c r="B17">
        <f t="shared" si="0"/>
        <v>0.1686092932141037</v>
      </c>
      <c r="C17">
        <f t="shared" si="1"/>
        <v>0.18029700023749379</v>
      </c>
    </row>
    <row r="18" spans="1:3" x14ac:dyDescent="0.35">
      <c r="A18">
        <f t="shared" si="2"/>
        <v>7</v>
      </c>
      <c r="B18">
        <f t="shared" si="0"/>
        <v>0.11240619547606913</v>
      </c>
      <c r="C18">
        <f t="shared" si="1"/>
        <v>0.12085669349928452</v>
      </c>
    </row>
    <row r="19" spans="1:3" x14ac:dyDescent="0.35">
      <c r="A19">
        <f t="shared" si="2"/>
        <v>8</v>
      </c>
      <c r="B19">
        <f t="shared" si="0"/>
        <v>6.0886689216204062E-2</v>
      </c>
      <c r="C19">
        <f t="shared" si="1"/>
        <v>6.2049895392207628E-2</v>
      </c>
    </row>
    <row r="20" spans="1:3" x14ac:dyDescent="0.35">
      <c r="A20">
        <f t="shared" si="2"/>
        <v>9</v>
      </c>
      <c r="B20">
        <f t="shared" si="0"/>
        <v>2.7060750762757369E-2</v>
      </c>
      <c r="C20">
        <f t="shared" si="1"/>
        <v>2.4400545593852858E-2</v>
      </c>
    </row>
    <row r="21" spans="1:3" x14ac:dyDescent="0.35">
      <c r="A21">
        <f t="shared" si="2"/>
        <v>10</v>
      </c>
      <c r="B21">
        <f t="shared" si="0"/>
        <v>9.9222752796777041E-3</v>
      </c>
      <c r="C21">
        <f t="shared" si="1"/>
        <v>7.3493031003682655E-3</v>
      </c>
    </row>
    <row r="22" spans="1:3" x14ac:dyDescent="0.35">
      <c r="A22">
        <f t="shared" si="2"/>
        <v>11</v>
      </c>
      <c r="B22">
        <f t="shared" si="0"/>
        <v>3.0067500847508173E-3</v>
      </c>
      <c r="C22">
        <f t="shared" si="1"/>
        <v>1.6954341195802181E-3</v>
      </c>
    </row>
    <row r="23" spans="1:3" x14ac:dyDescent="0.35">
      <c r="A23">
        <f t="shared" si="2"/>
        <v>12</v>
      </c>
      <c r="B23">
        <f t="shared" si="0"/>
        <v>7.5168752118770586E-4</v>
      </c>
      <c r="C23">
        <f t="shared" si="1"/>
        <v>2.9957379207605066E-4</v>
      </c>
    </row>
    <row r="24" spans="1:3" x14ac:dyDescent="0.35">
      <c r="A24">
        <f t="shared" si="2"/>
        <v>13</v>
      </c>
      <c r="B24">
        <f t="shared" si="0"/>
        <v>1.541923120385034E-4</v>
      </c>
      <c r="C24">
        <f t="shared" si="1"/>
        <v>4.0542904000878473E-5</v>
      </c>
    </row>
    <row r="25" spans="1:3" x14ac:dyDescent="0.35">
      <c r="A25">
        <f t="shared" si="2"/>
        <v>14</v>
      </c>
      <c r="B25">
        <f t="shared" si="0"/>
        <v>2.5698718673083962E-5</v>
      </c>
      <c r="C25">
        <f t="shared" si="1"/>
        <v>4.2025610143038761E-6</v>
      </c>
    </row>
    <row r="26" spans="1:3" x14ac:dyDescent="0.35">
      <c r="A26">
        <f t="shared" si="2"/>
        <v>15</v>
      </c>
      <c r="B26">
        <f t="shared" si="0"/>
        <v>3.42649582307786E-6</v>
      </c>
      <c r="C26">
        <f t="shared" si="1"/>
        <v>3.3365784455993171E-7</v>
      </c>
    </row>
    <row r="27" spans="1:3" x14ac:dyDescent="0.35">
      <c r="A27">
        <f t="shared" si="2"/>
        <v>16</v>
      </c>
      <c r="B27">
        <f t="shared" si="0"/>
        <v>3.5692664823727645E-7</v>
      </c>
      <c r="C27">
        <f t="shared" si="1"/>
        <v>2.0289754423084675E-8</v>
      </c>
    </row>
    <row r="28" spans="1:3" x14ac:dyDescent="0.35">
      <c r="A28">
        <f t="shared" si="2"/>
        <v>17</v>
      </c>
      <c r="B28">
        <f t="shared" si="0"/>
        <v>2.7994246920570738E-8</v>
      </c>
      <c r="C28">
        <f t="shared" si="1"/>
        <v>9.4501864998485711E-10</v>
      </c>
    </row>
    <row r="29" spans="1:3" x14ac:dyDescent="0.35">
      <c r="A29">
        <f t="shared" si="2"/>
        <v>18</v>
      </c>
      <c r="B29">
        <f t="shared" si="0"/>
        <v>1.5552359400317114E-9</v>
      </c>
      <c r="C29">
        <f t="shared" si="1"/>
        <v>3.3712589032589398E-11</v>
      </c>
    </row>
    <row r="30" spans="1:3" x14ac:dyDescent="0.35">
      <c r="A30">
        <f t="shared" si="2"/>
        <v>19</v>
      </c>
      <c r="B30">
        <f t="shared" si="0"/>
        <v>5.4569682106375856E-11</v>
      </c>
      <c r="C30">
        <f t="shared" si="1"/>
        <v>9.2115342570611369E-13</v>
      </c>
    </row>
    <row r="31" spans="1:3" x14ac:dyDescent="0.35">
      <c r="A31">
        <f t="shared" si="2"/>
        <v>20</v>
      </c>
      <c r="B31">
        <f t="shared" si="0"/>
        <v>9.0949470177292824E-13</v>
      </c>
      <c r="C31">
        <f t="shared" si="1"/>
        <v>1.9277911173987313E-14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ADF9C-C44F-483D-9C4A-CE84009DA461}">
  <sheetPr codeName="Sheet66"/>
  <dimension ref="A1:K18"/>
  <sheetViews>
    <sheetView workbookViewId="0"/>
  </sheetViews>
  <sheetFormatPr defaultRowHeight="14.5" x14ac:dyDescent="0.35"/>
  <sheetData>
    <row r="1" spans="1:11" x14ac:dyDescent="0.35">
      <c r="A1" s="1" t="s">
        <v>22</v>
      </c>
    </row>
    <row r="3" spans="1:11" x14ac:dyDescent="0.35">
      <c r="A3" t="s">
        <v>9</v>
      </c>
      <c r="B3" s="4">
        <v>100</v>
      </c>
      <c r="E3" t="s">
        <v>9</v>
      </c>
      <c r="F3" s="4">
        <v>100</v>
      </c>
      <c r="I3" t="s">
        <v>9</v>
      </c>
      <c r="J3" s="4">
        <v>100</v>
      </c>
    </row>
    <row r="4" spans="1:11" x14ac:dyDescent="0.35">
      <c r="A4" t="s">
        <v>10</v>
      </c>
      <c r="B4" s="5">
        <v>0.4</v>
      </c>
      <c r="E4" t="s">
        <v>10</v>
      </c>
      <c r="F4" s="5">
        <v>0.4</v>
      </c>
      <c r="I4" t="s">
        <v>10</v>
      </c>
      <c r="J4" s="5">
        <v>0.4</v>
      </c>
    </row>
    <row r="5" spans="1:11" x14ac:dyDescent="0.35">
      <c r="A5" t="s">
        <v>23</v>
      </c>
      <c r="B5" s="5">
        <v>2</v>
      </c>
      <c r="E5" t="s">
        <v>23</v>
      </c>
      <c r="F5" s="5">
        <v>2</v>
      </c>
      <c r="I5" t="s">
        <v>23</v>
      </c>
      <c r="J5" s="5">
        <v>2</v>
      </c>
    </row>
    <row r="6" spans="1:11" x14ac:dyDescent="0.35">
      <c r="A6" t="s">
        <v>24</v>
      </c>
      <c r="B6" s="7">
        <v>0.05</v>
      </c>
      <c r="E6" t="s">
        <v>24</v>
      </c>
      <c r="F6" s="7">
        <f>C15*2</f>
        <v>4.9565646232986288E-2</v>
      </c>
      <c r="I6" t="s">
        <v>24</v>
      </c>
      <c r="J6" s="7">
        <f>2*(1-K17)</f>
        <v>5.4198395514018172E-2</v>
      </c>
    </row>
    <row r="7" spans="1:11" x14ac:dyDescent="0.35">
      <c r="A7" s="6" t="s">
        <v>25</v>
      </c>
      <c r="B7" s="4">
        <f>B6/2</f>
        <v>2.5000000000000001E-2</v>
      </c>
      <c r="E7" s="6" t="s">
        <v>25</v>
      </c>
      <c r="F7" s="4">
        <f>F6/2</f>
        <v>2.4782823116493144E-2</v>
      </c>
      <c r="I7" s="6" t="s">
        <v>25</v>
      </c>
      <c r="J7" s="4">
        <f>J6/2</f>
        <v>2.7099197757009086E-2</v>
      </c>
    </row>
    <row r="8" spans="1:11" x14ac:dyDescent="0.35">
      <c r="A8" s="6" t="s">
        <v>26</v>
      </c>
      <c r="B8" s="7">
        <f>1-B7</f>
        <v>0.97499999999999998</v>
      </c>
      <c r="E8" s="6" t="s">
        <v>26</v>
      </c>
      <c r="F8" s="7">
        <f>1-F7</f>
        <v>0.97521717688350684</v>
      </c>
      <c r="I8" s="6" t="s">
        <v>26</v>
      </c>
      <c r="J8" s="7">
        <f>1-J7</f>
        <v>0.97290080224299091</v>
      </c>
    </row>
    <row r="10" spans="1:11" x14ac:dyDescent="0.35">
      <c r="B10" s="10" t="s">
        <v>27</v>
      </c>
      <c r="C10" s="10" t="s">
        <v>13</v>
      </c>
      <c r="F10" s="10" t="s">
        <v>27</v>
      </c>
      <c r="G10" s="10" t="s">
        <v>13</v>
      </c>
      <c r="J10" s="10" t="s">
        <v>27</v>
      </c>
      <c r="K10" s="10" t="s">
        <v>13</v>
      </c>
    </row>
    <row r="11" spans="1:11" x14ac:dyDescent="0.35">
      <c r="A11" t="s">
        <v>28</v>
      </c>
      <c r="B11" s="11">
        <f>CRITBINOM(B3,B4,B6/B5)</f>
        <v>31</v>
      </c>
      <c r="C11" s="12" t="e">
        <f ca="1">BINOM_CRIT(B3,B4,B6/B5)</f>
        <v>#NAME?</v>
      </c>
      <c r="E11" t="s">
        <v>28</v>
      </c>
      <c r="F11" s="11">
        <f>CRITBINOM(F3,F4,F6/F5)</f>
        <v>30</v>
      </c>
      <c r="G11" s="12" t="e">
        <f ca="1">BINOM_CRIT(F3,F4,F6/F5)</f>
        <v>#NAME?</v>
      </c>
      <c r="I11" t="s">
        <v>28</v>
      </c>
      <c r="J11" s="11">
        <f>CRITBINOM(J3,J4,J6/J5)</f>
        <v>31</v>
      </c>
      <c r="K11" s="12" t="e">
        <f ca="1">BINOM_CRIT(J3,J4,J6/J5)</f>
        <v>#NAME?</v>
      </c>
    </row>
    <row r="12" spans="1:11" x14ac:dyDescent="0.35">
      <c r="A12" t="s">
        <v>29</v>
      </c>
      <c r="B12" s="13">
        <f>CRITBINOM(B3,B4,1-B6/B5)</f>
        <v>50</v>
      </c>
      <c r="C12" s="14" t="e">
        <f ca="1">BINOM_CRIT(B3,B4,1-B6/B5)</f>
        <v>#NAME?</v>
      </c>
      <c r="E12" t="s">
        <v>29</v>
      </c>
      <c r="F12" s="13">
        <f>CRITBINOM(F3,F4,1-F6/F5)</f>
        <v>50</v>
      </c>
      <c r="G12" s="14" t="e">
        <f ca="1">BINOM_CRIT(F3,F4,1-F6/F5)</f>
        <v>#NAME?</v>
      </c>
      <c r="I12" t="s">
        <v>29</v>
      </c>
      <c r="J12" s="13">
        <f>CRITBINOM(J3,J4,1-J6/J5)</f>
        <v>49</v>
      </c>
      <c r="K12" s="14" t="e">
        <f ca="1">BINOM_CRIT(J3,J4,1-J6/J5)</f>
        <v>#NAME?</v>
      </c>
    </row>
    <row r="14" spans="1:11" x14ac:dyDescent="0.35">
      <c r="B14" s="15" t="s">
        <v>1</v>
      </c>
      <c r="C14" s="16" t="s">
        <v>14</v>
      </c>
      <c r="F14" s="15" t="s">
        <v>1</v>
      </c>
      <c r="G14" s="16" t="s">
        <v>14</v>
      </c>
      <c r="J14" s="15" t="s">
        <v>1</v>
      </c>
      <c r="K14" s="16" t="s">
        <v>14</v>
      </c>
    </row>
    <row r="15" spans="1:11" x14ac:dyDescent="0.35">
      <c r="B15" s="10">
        <v>30</v>
      </c>
      <c r="C15">
        <f>BINOMDIST(B15,B$3,B$4,TRUE)</f>
        <v>2.4782823116493144E-2</v>
      </c>
      <c r="F15" s="10">
        <v>30</v>
      </c>
      <c r="G15">
        <f>BINOMDIST(F15,F$3,F$4,TRUE)</f>
        <v>2.4782823116493144E-2</v>
      </c>
      <c r="J15" s="10">
        <v>30</v>
      </c>
      <c r="K15">
        <f>BINOMDIST(J15,J$3,J$4,TRUE)</f>
        <v>2.4782823116493144E-2</v>
      </c>
    </row>
    <row r="16" spans="1:11" x14ac:dyDescent="0.35">
      <c r="B16" s="10">
        <v>31</v>
      </c>
      <c r="C16">
        <f>BINOMDIST(B16,B$3,B$4,TRUE)</f>
        <v>3.9847884234844415E-2</v>
      </c>
      <c r="F16" s="10">
        <v>31</v>
      </c>
      <c r="G16">
        <f>BINOMDIST(F16,F$3,F$4,TRUE)</f>
        <v>3.9847884234844415E-2</v>
      </c>
      <c r="J16" s="10">
        <v>31</v>
      </c>
      <c r="K16">
        <f>BINOMDIST(J16,J$3,J$4,TRUE)</f>
        <v>3.9847884234844415E-2</v>
      </c>
    </row>
    <row r="17" spans="2:11" x14ac:dyDescent="0.35">
      <c r="B17" s="10">
        <v>49</v>
      </c>
      <c r="C17">
        <f>BINOMDIST(B17,B$3,B$4,TRUE)</f>
        <v>0.97290080224299091</v>
      </c>
      <c r="F17" s="10">
        <v>49</v>
      </c>
      <c r="G17">
        <f>BINOMDIST(F17,F$3,F$4,TRUE)</f>
        <v>0.97290080224299091</v>
      </c>
      <c r="J17" s="10">
        <v>49</v>
      </c>
      <c r="K17">
        <f>BINOMDIST(J17,J$3,J$4,TRUE)</f>
        <v>0.97290080224299091</v>
      </c>
    </row>
    <row r="18" spans="2:11" x14ac:dyDescent="0.35">
      <c r="B18" s="17">
        <v>50</v>
      </c>
      <c r="C18" s="18">
        <f>BINOMDIST(B18,B$3,B$4,TRUE)</f>
        <v>0.98323831349683855</v>
      </c>
      <c r="F18" s="17">
        <v>50</v>
      </c>
      <c r="G18" s="18">
        <f>BINOMDIST(F18,F$3,F$4,TRUE)</f>
        <v>0.98323831349683855</v>
      </c>
      <c r="J18" s="17">
        <v>50</v>
      </c>
      <c r="K18" s="18">
        <f>BINOMDIST(J18,J$3,J$4,TRUE)</f>
        <v>0.98323831349683855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Chart</vt:lpstr>
      <vt:lpstr>Examples</vt:lpstr>
      <vt:lpstr>Normal</vt:lpstr>
      <vt:lpstr>Crit 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2023-12-08T13:59:11Z</dcterms:created>
  <dcterms:modified xsi:type="dcterms:W3CDTF">2023-12-08T15:34:49Z</dcterms:modified>
</cp:coreProperties>
</file>