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9" documentId="8_{FB5E4783-9963-4797-99A1-20A61A4BF192}" xr6:coauthVersionLast="47" xr6:coauthVersionMax="47" xr10:uidLastSave="{3F5087A6-F750-40D3-BF46-508CD8EB5988}"/>
  <bookViews>
    <workbookView xWindow="-110" yWindow="-110" windowWidth="19420" windowHeight="10300" xr2:uid="{006D1B55-6340-46E3-B286-0EADBDE8258A}"/>
  </bookViews>
  <sheets>
    <sheet name="Title" sheetId="7" r:id="rId1"/>
    <sheet name="ANOVA 3.1" sheetId="1" r:id="rId2"/>
    <sheet name="ANOVA 3.2" sheetId="2" r:id="rId3"/>
    <sheet name="ANOVA 3.2a" sheetId="3" r:id="rId4"/>
    <sheet name="ANOVA 3.3" sheetId="4" r:id="rId5"/>
    <sheet name="ANOVA 3.4" sheetId="5" r:id="rId6"/>
    <sheet name="ANOVA 3.5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6" l="1"/>
  <c r="X25" i="6"/>
  <c r="AA22" i="6"/>
  <c r="H8" i="6" a="1"/>
  <c r="H9" i="6" s="1"/>
  <c r="G6" i="6" a="1"/>
  <c r="G7" i="6" s="1"/>
  <c r="F5" i="6"/>
  <c r="F4" i="6" a="1"/>
  <c r="F4" i="6" s="1"/>
  <c r="H10" i="5"/>
  <c r="H8" i="5" a="1"/>
  <c r="H9" i="5" s="1"/>
  <c r="G6" i="5" a="1"/>
  <c r="G7" i="5" s="1"/>
  <c r="F4" i="5" a="1"/>
  <c r="F4" i="5" s="1"/>
  <c r="H10" i="4"/>
  <c r="H9" i="4"/>
  <c r="H8" i="4"/>
  <c r="H8" i="4" a="1"/>
  <c r="G6" i="4" a="1"/>
  <c r="G6" i="4" s="1"/>
  <c r="F4" i="4" a="1"/>
  <c r="F5" i="4" s="1"/>
  <c r="U3" i="4" a="1"/>
  <c r="X14" i="4" s="1"/>
  <c r="H9" i="3"/>
  <c r="H8" i="3" a="1"/>
  <c r="H8" i="3" s="1"/>
  <c r="G7" i="3"/>
  <c r="G6" i="3" a="1"/>
  <c r="G6" i="3" s="1"/>
  <c r="N8" i="3"/>
  <c r="N7" i="3"/>
  <c r="N6" i="3"/>
  <c r="N5" i="3" a="1"/>
  <c r="N5" i="3" s="1"/>
  <c r="F5" i="3"/>
  <c r="F4" i="3" a="1"/>
  <c r="F4" i="3" s="1"/>
  <c r="AH10" i="3"/>
  <c r="AG10" i="3"/>
  <c r="AF10" i="3"/>
  <c r="AE10" i="3"/>
  <c r="AD10" i="3"/>
  <c r="AC10" i="3"/>
  <c r="AB10" i="3"/>
  <c r="AA10" i="3"/>
  <c r="Z10" i="3"/>
  <c r="V10" i="3"/>
  <c r="U10" i="3"/>
  <c r="AI9" i="3"/>
  <c r="AH9" i="3"/>
  <c r="AG9" i="3"/>
  <c r="AF9" i="3"/>
  <c r="AE9" i="3"/>
  <c r="AD9" i="3"/>
  <c r="AC9" i="3"/>
  <c r="Y9" i="3"/>
  <c r="X9" i="3"/>
  <c r="W9" i="3"/>
  <c r="V9" i="3"/>
  <c r="U9" i="3"/>
  <c r="AI8" i="3"/>
  <c r="AH8" i="3"/>
  <c r="AG8" i="3"/>
  <c r="AF8" i="3"/>
  <c r="AB8" i="3"/>
  <c r="AA8" i="3"/>
  <c r="Z8" i="3"/>
  <c r="Y8" i="3"/>
  <c r="X8" i="3"/>
  <c r="W8" i="3"/>
  <c r="V8" i="3"/>
  <c r="U8" i="3"/>
  <c r="AI7" i="3"/>
  <c r="AE7" i="3"/>
  <c r="AD7" i="3"/>
  <c r="AC7" i="3"/>
  <c r="AB7" i="3"/>
  <c r="AA7" i="3"/>
  <c r="Z7" i="3"/>
  <c r="Y7" i="3"/>
  <c r="X7" i="3"/>
  <c r="W7" i="3"/>
  <c r="AH6" i="3"/>
  <c r="AG6" i="3"/>
  <c r="AF6" i="3"/>
  <c r="AE6" i="3"/>
  <c r="AD6" i="3"/>
  <c r="AC6" i="3"/>
  <c r="AB6" i="3"/>
  <c r="AA6" i="3"/>
  <c r="Z6" i="3"/>
  <c r="V6" i="3"/>
  <c r="U6" i="3"/>
  <c r="AI5" i="3"/>
  <c r="AH5" i="3"/>
  <c r="AG5" i="3"/>
  <c r="AF5" i="3"/>
  <c r="AE5" i="3"/>
  <c r="AD5" i="3"/>
  <c r="AC5" i="3"/>
  <c r="Y5" i="3"/>
  <c r="X5" i="3"/>
  <c r="W5" i="3"/>
  <c r="V5" i="3"/>
  <c r="U5" i="3"/>
  <c r="AI4" i="3"/>
  <c r="AH4" i="3"/>
  <c r="AG4" i="3"/>
  <c r="AF4" i="3"/>
  <c r="AB4" i="3"/>
  <c r="AA4" i="3"/>
  <c r="Z4" i="3"/>
  <c r="Y4" i="3"/>
  <c r="X4" i="3"/>
  <c r="W4" i="3"/>
  <c r="V4" i="3"/>
  <c r="U4" i="3"/>
  <c r="AI3" i="3"/>
  <c r="AE3" i="3"/>
  <c r="AD3" i="3"/>
  <c r="AC3" i="3"/>
  <c r="AB3" i="3"/>
  <c r="AA3" i="3"/>
  <c r="Z3" i="3"/>
  <c r="Y3" i="3"/>
  <c r="X3" i="3"/>
  <c r="W3" i="3"/>
  <c r="U3" i="3" a="1"/>
  <c r="Y10" i="3" s="1"/>
  <c r="S8" i="2" a="1"/>
  <c r="S8" i="2" s="1"/>
  <c r="R6" i="2" a="1"/>
  <c r="R6" i="2" s="1"/>
  <c r="Q4" i="2"/>
  <c r="Q4" i="2" a="1"/>
  <c r="Q5" i="2" s="1"/>
  <c r="F5" i="5" l="1"/>
  <c r="S9" i="2"/>
  <c r="Z3" i="4"/>
  <c r="Z5" i="4"/>
  <c r="Z7" i="4"/>
  <c r="Z9" i="4"/>
  <c r="Z11" i="4"/>
  <c r="Z13" i="4"/>
  <c r="G7" i="4"/>
  <c r="H8" i="5"/>
  <c r="H10" i="6"/>
  <c r="R7" i="2"/>
  <c r="U3" i="4"/>
  <c r="U5" i="4"/>
  <c r="U7" i="4"/>
  <c r="U9" i="4"/>
  <c r="G6" i="6"/>
  <c r="N9" i="3"/>
  <c r="V3" i="4"/>
  <c r="V5" i="4"/>
  <c r="V7" i="4"/>
  <c r="V9" i="4"/>
  <c r="V11" i="4"/>
  <c r="V13" i="4"/>
  <c r="F4" i="4"/>
  <c r="N10" i="3"/>
  <c r="W3" i="4"/>
  <c r="W5" i="4"/>
  <c r="W7" i="4"/>
  <c r="W9" i="4"/>
  <c r="W11" i="4"/>
  <c r="W13" i="4"/>
  <c r="G6" i="5"/>
  <c r="N11" i="3"/>
  <c r="X3" i="4"/>
  <c r="X5" i="4"/>
  <c r="X7" i="4"/>
  <c r="X9" i="4"/>
  <c r="X11" i="4"/>
  <c r="X13" i="4"/>
  <c r="H8" i="6"/>
  <c r="AF3" i="3"/>
  <c r="AC4" i="3"/>
  <c r="Z5" i="3"/>
  <c r="W6" i="3"/>
  <c r="AI6" i="3"/>
  <c r="AF7" i="3"/>
  <c r="AC8" i="3"/>
  <c r="Z9" i="3"/>
  <c r="W10" i="3"/>
  <c r="AI10" i="3"/>
  <c r="N12" i="3"/>
  <c r="Y3" i="4"/>
  <c r="Y5" i="4"/>
  <c r="Y7" i="4"/>
  <c r="Y9" i="4"/>
  <c r="Y11" i="4"/>
  <c r="Y13" i="4"/>
  <c r="U3" i="3"/>
  <c r="AG3" i="3"/>
  <c r="AD4" i="3"/>
  <c r="AA5" i="3"/>
  <c r="X6" i="3"/>
  <c r="U7" i="3"/>
  <c r="AG7" i="3"/>
  <c r="AD8" i="3"/>
  <c r="AA9" i="3"/>
  <c r="X10" i="3"/>
  <c r="V3" i="3"/>
  <c r="AH3" i="3"/>
  <c r="AE4" i="3"/>
  <c r="AB5" i="3"/>
  <c r="Y6" i="3"/>
  <c r="V7" i="3"/>
  <c r="AH7" i="3"/>
  <c r="AE8" i="3"/>
  <c r="AB9" i="3"/>
  <c r="U4" i="4"/>
  <c r="U6" i="4"/>
  <c r="U8" i="4"/>
  <c r="U10" i="4"/>
  <c r="U12" i="4"/>
  <c r="U14" i="4"/>
  <c r="Y4" i="4"/>
  <c r="Y6" i="4"/>
  <c r="Y8" i="4"/>
  <c r="Y12" i="4"/>
  <c r="Y14" i="4"/>
  <c r="Z6" i="4"/>
  <c r="U11" i="4"/>
  <c r="V4" i="4"/>
  <c r="V6" i="4"/>
  <c r="V8" i="4"/>
  <c r="V10" i="4"/>
  <c r="V12" i="4"/>
  <c r="V14" i="4"/>
  <c r="Z4" i="4"/>
  <c r="Z8" i="4"/>
  <c r="Z10" i="4"/>
  <c r="Z12" i="4"/>
  <c r="Z14" i="4"/>
  <c r="U13" i="4"/>
  <c r="W4" i="4"/>
  <c r="W6" i="4"/>
  <c r="W8" i="4"/>
  <c r="W10" i="4"/>
  <c r="W12" i="4"/>
  <c r="W14" i="4"/>
  <c r="Y10" i="4"/>
  <c r="X4" i="4"/>
  <c r="X6" i="4"/>
  <c r="X8" i="4"/>
  <c r="X10" i="4"/>
  <c r="X12" i="4"/>
  <c r="K39" i="6" l="1"/>
  <c r="J39" i="6"/>
  <c r="X22" i="6"/>
  <c r="V21" i="6"/>
  <c r="V20" i="6"/>
  <c r="V19" i="6"/>
  <c r="V18" i="6"/>
  <c r="V17" i="6"/>
  <c r="V16" i="6"/>
  <c r="X9" i="6"/>
  <c r="V8" i="6"/>
  <c r="V7" i="6"/>
  <c r="V6" i="6"/>
  <c r="V5" i="6"/>
  <c r="V4" i="6"/>
  <c r="V3" i="6"/>
  <c r="K39" i="5"/>
  <c r="J39" i="5"/>
  <c r="F30" i="5"/>
  <c r="K39" i="4"/>
  <c r="J39" i="4"/>
  <c r="H17" i="4"/>
  <c r="F19" i="4"/>
  <c r="K30" i="3"/>
  <c r="J30" i="3"/>
  <c r="N13" i="3"/>
  <c r="H18" i="3"/>
  <c r="H22" i="3" s="1"/>
  <c r="H26" i="3" s="1"/>
  <c r="G11" i="3"/>
  <c r="V30" i="2"/>
  <c r="U30" i="2"/>
  <c r="V29" i="2"/>
  <c r="U29" i="2"/>
  <c r="T29" i="2"/>
  <c r="S29" i="2"/>
  <c r="R29" i="2"/>
  <c r="Q29" i="2"/>
  <c r="V28" i="2"/>
  <c r="U28" i="2"/>
  <c r="T28" i="2"/>
  <c r="S28" i="2"/>
  <c r="R28" i="2"/>
  <c r="Q28" i="2"/>
  <c r="V27" i="2"/>
  <c r="U27" i="2"/>
  <c r="T27" i="2"/>
  <c r="S27" i="2"/>
  <c r="R27" i="2"/>
  <c r="Q27" i="2"/>
  <c r="V26" i="2"/>
  <c r="U26" i="2"/>
  <c r="T26" i="2"/>
  <c r="S26" i="2"/>
  <c r="R26" i="2"/>
  <c r="Q26" i="2"/>
  <c r="V25" i="2"/>
  <c r="U25" i="2"/>
  <c r="T25" i="2"/>
  <c r="S25" i="2"/>
  <c r="R25" i="2"/>
  <c r="Q25" i="2"/>
  <c r="V24" i="2"/>
  <c r="U24" i="2"/>
  <c r="T24" i="2"/>
  <c r="S24" i="2"/>
  <c r="R24" i="2"/>
  <c r="Q24" i="2"/>
  <c r="V23" i="2"/>
  <c r="U23" i="2"/>
  <c r="T23" i="2"/>
  <c r="T30" i="2" s="1"/>
  <c r="S23" i="2"/>
  <c r="R23" i="2"/>
  <c r="Q23" i="2"/>
  <c r="V22" i="2"/>
  <c r="U22" i="2"/>
  <c r="T22" i="2"/>
  <c r="S22" i="2"/>
  <c r="R22" i="2"/>
  <c r="Q22" i="2"/>
  <c r="S21" i="2"/>
  <c r="AA21" i="1"/>
  <c r="U20" i="1"/>
  <c r="Y15" i="1"/>
  <c r="Z15" i="1" s="1"/>
  <c r="T14" i="1"/>
  <c r="Y13" i="1"/>
  <c r="Q11" i="1"/>
  <c r="Q10" i="1"/>
  <c r="U10" i="1" s="1"/>
  <c r="U11" i="1" s="1"/>
  <c r="Q9" i="1"/>
  <c r="U15" i="1" s="1"/>
  <c r="Q8" i="1"/>
  <c r="T10" i="1" s="1"/>
  <c r="Y7" i="1"/>
  <c r="Q7" i="1"/>
  <c r="AA6" i="1"/>
  <c r="Q6" i="1"/>
  <c r="U9" i="1" s="1"/>
  <c r="Z5" i="1"/>
  <c r="Q5" i="1"/>
  <c r="T20" i="1" s="1"/>
  <c r="V20" i="1" s="1"/>
  <c r="V4" i="1"/>
  <c r="AA11" i="1" s="1"/>
  <c r="U4" i="1"/>
  <c r="T4" i="1"/>
  <c r="AA15" i="1" s="1"/>
  <c r="S4" i="1"/>
  <c r="Q4" i="1"/>
  <c r="H26" i="4" l="1"/>
  <c r="H32" i="4" s="1"/>
  <c r="H38" i="4" s="1"/>
  <c r="H19" i="3"/>
  <c r="H23" i="3" s="1"/>
  <c r="H27" i="3" s="1"/>
  <c r="H14" i="3"/>
  <c r="F15" i="5"/>
  <c r="H16" i="3"/>
  <c r="G13" i="3"/>
  <c r="H26" i="5"/>
  <c r="H32" i="5" s="1"/>
  <c r="H38" i="5" s="1"/>
  <c r="G25" i="4"/>
  <c r="G14" i="4"/>
  <c r="S6" i="3"/>
  <c r="F12" i="4"/>
  <c r="S7" i="3"/>
  <c r="S15" i="2"/>
  <c r="G22" i="6"/>
  <c r="S10" i="3"/>
  <c r="F34" i="5"/>
  <c r="G20" i="3"/>
  <c r="G24" i="3" s="1"/>
  <c r="G28" i="3" s="1"/>
  <c r="F29" i="3"/>
  <c r="F27" i="3"/>
  <c r="F26" i="3"/>
  <c r="F13" i="3"/>
  <c r="F17" i="3"/>
  <c r="F28" i="3"/>
  <c r="F16" i="3"/>
  <c r="F12" i="3"/>
  <c r="Q11" i="2"/>
  <c r="T4" i="2"/>
  <c r="Q15" i="2"/>
  <c r="T15" i="2" s="1"/>
  <c r="Q14" i="2"/>
  <c r="Q10" i="2"/>
  <c r="Z13" i="2"/>
  <c r="Y13" i="2" s="1"/>
  <c r="G31" i="4"/>
  <c r="G37" i="4" s="1"/>
  <c r="Z13" i="1"/>
  <c r="AB15" i="1"/>
  <c r="S9" i="3"/>
  <c r="F36" i="6"/>
  <c r="F35" i="6"/>
  <c r="F37" i="6"/>
  <c r="F14" i="6"/>
  <c r="F33" i="6"/>
  <c r="F19" i="6"/>
  <c r="F34" i="6"/>
  <c r="F13" i="6"/>
  <c r="F38" i="6"/>
  <c r="AA13" i="1"/>
  <c r="Y8" i="1"/>
  <c r="AA7" i="1"/>
  <c r="AA22" i="1" s="1"/>
  <c r="T16" i="1"/>
  <c r="V16" i="1" s="1"/>
  <c r="T9" i="2"/>
  <c r="S17" i="2"/>
  <c r="F16" i="4"/>
  <c r="V10" i="1"/>
  <c r="U14" i="1"/>
  <c r="U16" i="1" s="1"/>
  <c r="F33" i="4"/>
  <c r="F20" i="4"/>
  <c r="F18" i="4"/>
  <c r="F14" i="4"/>
  <c r="F34" i="4"/>
  <c r="F36" i="4"/>
  <c r="F38" i="4"/>
  <c r="F35" i="4"/>
  <c r="Z30" i="1"/>
  <c r="AB5" i="1"/>
  <c r="AA8" i="1"/>
  <c r="AA23" i="1" s="1"/>
  <c r="V14" i="1"/>
  <c r="S19" i="2"/>
  <c r="AA5" i="1"/>
  <c r="U19" i="1"/>
  <c r="U21" i="1" s="1"/>
  <c r="F20" i="6"/>
  <c r="H20" i="3"/>
  <c r="H24" i="3" s="1"/>
  <c r="H28" i="3" s="1"/>
  <c r="F32" i="5"/>
  <c r="F28" i="5"/>
  <c r="F16" i="5"/>
  <c r="F12" i="5"/>
  <c r="F27" i="5"/>
  <c r="F17" i="5"/>
  <c r="F29" i="5"/>
  <c r="F31" i="5"/>
  <c r="F11" i="5"/>
  <c r="G26" i="4"/>
  <c r="G24" i="4"/>
  <c r="G12" i="4"/>
  <c r="Y9" i="1"/>
  <c r="S5" i="3"/>
  <c r="H22" i="5"/>
  <c r="H28" i="5" s="1"/>
  <c r="H34" i="5" s="1"/>
  <c r="H16" i="5"/>
  <c r="H25" i="5"/>
  <c r="H31" i="5" s="1"/>
  <c r="H37" i="5" s="1"/>
  <c r="H19" i="5"/>
  <c r="F18" i="6"/>
  <c r="Y6" i="1"/>
  <c r="T15" i="1"/>
  <c r="V15" i="1" s="1"/>
  <c r="F37" i="5"/>
  <c r="F36" i="5"/>
  <c r="F19" i="5"/>
  <c r="F13" i="5"/>
  <c r="F38" i="5"/>
  <c r="Y11" i="1"/>
  <c r="Z11" i="1" s="1"/>
  <c r="H23" i="4"/>
  <c r="H29" i="4" s="1"/>
  <c r="H35" i="4" s="1"/>
  <c r="H20" i="4"/>
  <c r="F13" i="4"/>
  <c r="T9" i="1"/>
  <c r="T19" i="1"/>
  <c r="AA9" i="1"/>
  <c r="F37" i="4"/>
  <c r="G23" i="6"/>
  <c r="G25" i="6"/>
  <c r="G14" i="6"/>
  <c r="G12" i="6"/>
  <c r="G24" i="6"/>
  <c r="G26" i="6"/>
  <c r="G21" i="3"/>
  <c r="H17" i="3" l="1"/>
  <c r="G21" i="6"/>
  <c r="G13" i="6"/>
  <c r="H20" i="5"/>
  <c r="H23" i="5"/>
  <c r="H29" i="5" s="1"/>
  <c r="H35" i="5" s="1"/>
  <c r="H17" i="5"/>
  <c r="H21" i="3"/>
  <c r="H25" i="3" s="1"/>
  <c r="H29" i="3" s="1"/>
  <c r="F32" i="4"/>
  <c r="H15" i="3"/>
  <c r="F11" i="4"/>
  <c r="H21" i="5"/>
  <c r="H27" i="5" s="1"/>
  <c r="H33" i="5" s="1"/>
  <c r="H18" i="5"/>
  <c r="G12" i="3"/>
  <c r="G19" i="3"/>
  <c r="G23" i="3" s="1"/>
  <c r="G27" i="3" s="1"/>
  <c r="I27" i="3" s="1"/>
  <c r="G18" i="3"/>
  <c r="G22" i="3" s="1"/>
  <c r="G26" i="3" s="1"/>
  <c r="I26" i="3" s="1"/>
  <c r="G10" i="3"/>
  <c r="G23" i="4"/>
  <c r="G29" i="4" s="1"/>
  <c r="G35" i="4" s="1"/>
  <c r="I35" i="4" s="1"/>
  <c r="G21" i="4"/>
  <c r="G27" i="4" s="1"/>
  <c r="G33" i="4" s="1"/>
  <c r="G11" i="4"/>
  <c r="F31" i="4"/>
  <c r="F30" i="4"/>
  <c r="F33" i="5"/>
  <c r="F35" i="5"/>
  <c r="F18" i="5"/>
  <c r="F14" i="5"/>
  <c r="H15" i="5"/>
  <c r="G11" i="6"/>
  <c r="G13" i="4"/>
  <c r="F20" i="5"/>
  <c r="F17" i="4"/>
  <c r="F28" i="4"/>
  <c r="F15" i="4"/>
  <c r="F29" i="4"/>
  <c r="I29" i="4" s="1"/>
  <c r="F27" i="4"/>
  <c r="H24" i="5"/>
  <c r="H30" i="5" s="1"/>
  <c r="H36" i="5" s="1"/>
  <c r="G22" i="4"/>
  <c r="G28" i="4" s="1"/>
  <c r="G34" i="4" s="1"/>
  <c r="I34" i="4" s="1"/>
  <c r="U15" i="2" a="1"/>
  <c r="U15" i="2" s="1"/>
  <c r="V15" i="2" a="1"/>
  <c r="V15" i="2" s="1"/>
  <c r="Z8" i="1"/>
  <c r="V4" i="2" a="1"/>
  <c r="V4" i="2" s="1"/>
  <c r="U4" i="2" a="1"/>
  <c r="U4" i="2" s="1"/>
  <c r="AA10" i="1"/>
  <c r="AA24" i="1" s="1"/>
  <c r="AA14" i="1"/>
  <c r="AA26" i="1" s="1"/>
  <c r="H21" i="6"/>
  <c r="H27" i="6" s="1"/>
  <c r="H33" i="6" s="1"/>
  <c r="H15" i="6"/>
  <c r="H24" i="6"/>
  <c r="H30" i="6" s="1"/>
  <c r="H36" i="6" s="1"/>
  <c r="H18" i="6"/>
  <c r="S11" i="3"/>
  <c r="H22" i="4"/>
  <c r="H28" i="4" s="1"/>
  <c r="H34" i="4" s="1"/>
  <c r="H19" i="4"/>
  <c r="H16" i="4"/>
  <c r="H25" i="4"/>
  <c r="T21" i="1"/>
  <c r="V21" i="1" s="1"/>
  <c r="V19" i="1"/>
  <c r="G30" i="4"/>
  <c r="G36" i="4" s="1"/>
  <c r="H25" i="6"/>
  <c r="H31" i="6" s="1"/>
  <c r="H37" i="6" s="1"/>
  <c r="H16" i="6"/>
  <c r="H22" i="6"/>
  <c r="H28" i="6" s="1"/>
  <c r="H34" i="6" s="1"/>
  <c r="H19" i="6"/>
  <c r="G28" i="6"/>
  <c r="G34" i="6" s="1"/>
  <c r="I34" i="6" s="1"/>
  <c r="V9" i="1"/>
  <c r="Z6" i="1" s="1"/>
  <c r="T11" i="1"/>
  <c r="G32" i="4"/>
  <c r="G38" i="4" s="1"/>
  <c r="I38" i="4" s="1"/>
  <c r="F10" i="3"/>
  <c r="F11" i="3"/>
  <c r="F22" i="3"/>
  <c r="F25" i="3"/>
  <c r="F14" i="3"/>
  <c r="F23" i="3"/>
  <c r="F24" i="3"/>
  <c r="I24" i="3" s="1"/>
  <c r="F15" i="3"/>
  <c r="H23" i="6"/>
  <c r="H29" i="6" s="1"/>
  <c r="H35" i="6" s="1"/>
  <c r="H20" i="6"/>
  <c r="H17" i="6"/>
  <c r="H26" i="6"/>
  <c r="H32" i="6" s="1"/>
  <c r="H38" i="6" s="1"/>
  <c r="G27" i="6"/>
  <c r="H24" i="4"/>
  <c r="H30" i="4" s="1"/>
  <c r="H36" i="4" s="1"/>
  <c r="H15" i="4"/>
  <c r="H18" i="4"/>
  <c r="H21" i="4"/>
  <c r="U8" i="6"/>
  <c r="U21" i="6"/>
  <c r="S16" i="2"/>
  <c r="S14" i="2"/>
  <c r="T14" i="2" s="1"/>
  <c r="S20" i="2"/>
  <c r="T8" i="2"/>
  <c r="S18" i="2"/>
  <c r="I28" i="3"/>
  <c r="Z9" i="1"/>
  <c r="Q12" i="2"/>
  <c r="Q16" i="2"/>
  <c r="Q13" i="2"/>
  <c r="Q17" i="2"/>
  <c r="T17" i="2" s="1"/>
  <c r="T5" i="2"/>
  <c r="U20" i="6"/>
  <c r="U7" i="6"/>
  <c r="G29" i="6"/>
  <c r="G35" i="6" s="1"/>
  <c r="U9" i="2" a="1"/>
  <c r="U9" i="2" s="1"/>
  <c r="V9" i="2" a="1"/>
  <c r="V9" i="2" s="1"/>
  <c r="G25" i="3"/>
  <c r="G29" i="3" s="1"/>
  <c r="S8" i="3"/>
  <c r="G13" i="5"/>
  <c r="G11" i="5"/>
  <c r="G22" i="5"/>
  <c r="G23" i="5"/>
  <c r="G21" i="5"/>
  <c r="AB13" i="1"/>
  <c r="G31" i="6"/>
  <c r="G37" i="6" s="1"/>
  <c r="AA13" i="2"/>
  <c r="AB11" i="1"/>
  <c r="F29" i="6"/>
  <c r="F32" i="6"/>
  <c r="F28" i="6"/>
  <c r="F15" i="6"/>
  <c r="F31" i="6"/>
  <c r="F12" i="6"/>
  <c r="F27" i="6"/>
  <c r="F17" i="6"/>
  <c r="F30" i="6"/>
  <c r="F16" i="6"/>
  <c r="F11" i="6"/>
  <c r="U19" i="6"/>
  <c r="U6" i="6"/>
  <c r="R10" i="2"/>
  <c r="T10" i="2" s="1"/>
  <c r="T6" i="2"/>
  <c r="R18" i="2"/>
  <c r="R12" i="2"/>
  <c r="R19" i="2"/>
  <c r="T19" i="2" s="1"/>
  <c r="G32" i="6"/>
  <c r="G38" i="6" s="1"/>
  <c r="I38" i="6" s="1"/>
  <c r="G30" i="6"/>
  <c r="G36" i="6" s="1"/>
  <c r="G14" i="5"/>
  <c r="G12" i="5"/>
  <c r="G25" i="5"/>
  <c r="G24" i="5"/>
  <c r="G26" i="5"/>
  <c r="AA30" i="1"/>
  <c r="R13" i="2"/>
  <c r="R20" i="2"/>
  <c r="T7" i="2"/>
  <c r="R11" i="2"/>
  <c r="T11" i="2" s="1"/>
  <c r="R21" i="2"/>
  <c r="T21" i="2" s="1"/>
  <c r="AA12" i="1"/>
  <c r="AA25" i="1" s="1"/>
  <c r="I36" i="4" l="1"/>
  <c r="I29" i="3"/>
  <c r="T18" i="2"/>
  <c r="I23" i="3"/>
  <c r="K23" i="3" s="1" a="1"/>
  <c r="K23" i="3" s="1"/>
  <c r="I35" i="6"/>
  <c r="J35" i="6" s="1"/>
  <c r="I28" i="4"/>
  <c r="J28" i="4" s="1"/>
  <c r="I36" i="6"/>
  <c r="K36" i="6" s="1" a="1"/>
  <c r="K36" i="6" s="1"/>
  <c r="I37" i="6"/>
  <c r="J37" i="6" s="1"/>
  <c r="I31" i="6"/>
  <c r="K31" i="6" s="1" a="1"/>
  <c r="K31" i="6" s="1"/>
  <c r="T13" i="2"/>
  <c r="U13" i="2" s="1" a="1"/>
  <c r="U13" i="2" s="1"/>
  <c r="K29" i="3" a="1"/>
  <c r="K29" i="3" s="1"/>
  <c r="J29" i="3"/>
  <c r="K38" i="6" a="1"/>
  <c r="K38" i="6" s="1"/>
  <c r="J38" i="6"/>
  <c r="J26" i="3"/>
  <c r="K26" i="3" a="1"/>
  <c r="K26" i="3" s="1"/>
  <c r="V10" i="2" a="1"/>
  <c r="V10" i="2" s="1"/>
  <c r="U10" i="2" a="1"/>
  <c r="U10" i="2" s="1"/>
  <c r="K36" i="4" a="1"/>
  <c r="K36" i="4" s="1"/>
  <c r="J36" i="4"/>
  <c r="U11" i="2" a="1"/>
  <c r="U11" i="2" s="1"/>
  <c r="V11" i="2" a="1"/>
  <c r="V11" i="2" s="1"/>
  <c r="K35" i="6" a="1"/>
  <c r="K35" i="6" s="1"/>
  <c r="AB6" i="1"/>
  <c r="Z21" i="1"/>
  <c r="Z12" i="1"/>
  <c r="U14" i="2" a="1"/>
  <c r="U14" i="2" s="1"/>
  <c r="V14" i="2" a="1"/>
  <c r="V14" i="2" s="1"/>
  <c r="U18" i="6"/>
  <c r="U5" i="6"/>
  <c r="V11" i="1"/>
  <c r="Z7" i="1"/>
  <c r="G28" i="5"/>
  <c r="I30" i="4"/>
  <c r="Z10" i="1"/>
  <c r="AB9" i="1"/>
  <c r="G33" i="6"/>
  <c r="I33" i="6" s="1"/>
  <c r="W19" i="6"/>
  <c r="W6" i="6"/>
  <c r="K27" i="3" a="1"/>
  <c r="K27" i="3" s="1"/>
  <c r="J27" i="3"/>
  <c r="U16" i="6"/>
  <c r="U3" i="6"/>
  <c r="K38" i="4" a="1"/>
  <c r="K38" i="4" s="1"/>
  <c r="J38" i="4"/>
  <c r="I25" i="3"/>
  <c r="Z23" i="1"/>
  <c r="AB8" i="1"/>
  <c r="G32" i="5"/>
  <c r="I28" i="6"/>
  <c r="I22" i="3"/>
  <c r="W20" i="6"/>
  <c r="W7" i="6"/>
  <c r="G30" i="5"/>
  <c r="I32" i="6"/>
  <c r="W16" i="6"/>
  <c r="W3" i="6"/>
  <c r="V21" i="2" a="1"/>
  <c r="V21" i="2" s="1"/>
  <c r="U21" i="2" a="1"/>
  <c r="U21" i="2" s="1"/>
  <c r="G31" i="5"/>
  <c r="I29" i="6"/>
  <c r="V5" i="2" a="1"/>
  <c r="V5" i="2" s="1"/>
  <c r="U5" i="2" a="1"/>
  <c r="U5" i="2" s="1"/>
  <c r="Y5" i="2" s="1"/>
  <c r="J28" i="3"/>
  <c r="K28" i="3" a="1"/>
  <c r="K28" i="3" s="1"/>
  <c r="H27" i="4"/>
  <c r="W5" i="6"/>
  <c r="W18" i="6"/>
  <c r="G29" i="5"/>
  <c r="K34" i="4" a="1"/>
  <c r="K34" i="4" s="1"/>
  <c r="J34" i="4"/>
  <c r="I27" i="6"/>
  <c r="K35" i="4" a="1"/>
  <c r="K35" i="4" s="1"/>
  <c r="J35" i="4"/>
  <c r="U17" i="2" a="1"/>
  <c r="U17" i="2" s="1"/>
  <c r="V17" i="2" a="1"/>
  <c r="V17" i="2" s="1"/>
  <c r="W8" i="6"/>
  <c r="W21" i="6"/>
  <c r="H31" i="4"/>
  <c r="T20" i="2"/>
  <c r="V18" i="2" a="1"/>
  <c r="V18" i="2" s="1"/>
  <c r="U18" i="2" a="1"/>
  <c r="U18" i="2" s="1"/>
  <c r="T16" i="2"/>
  <c r="J29" i="4"/>
  <c r="K29" i="4" a="1"/>
  <c r="K29" i="4" s="1"/>
  <c r="J24" i="3"/>
  <c r="K24" i="3" a="1"/>
  <c r="K24" i="3" s="1"/>
  <c r="V19" i="2" a="1"/>
  <c r="V19" i="2" s="1"/>
  <c r="U19" i="2" a="1"/>
  <c r="U19" i="2" s="1"/>
  <c r="AA16" i="1"/>
  <c r="AA27" i="1" s="1"/>
  <c r="K34" i="6" a="1"/>
  <c r="K34" i="6" s="1"/>
  <c r="J34" i="6"/>
  <c r="W4" i="6"/>
  <c r="W17" i="6"/>
  <c r="U7" i="2" a="1"/>
  <c r="U7" i="2" s="1"/>
  <c r="V7" i="2" a="1"/>
  <c r="V7" i="2" s="1"/>
  <c r="U17" i="6"/>
  <c r="U4" i="6"/>
  <c r="V6" i="2" a="1"/>
  <c r="V6" i="2" s="1"/>
  <c r="U6" i="2" a="1"/>
  <c r="U6" i="2" s="1"/>
  <c r="I30" i="6"/>
  <c r="G27" i="5"/>
  <c r="T12" i="2"/>
  <c r="V8" i="2" a="1"/>
  <c r="V8" i="2" s="1"/>
  <c r="U8" i="2" a="1"/>
  <c r="U8" i="2" s="1"/>
  <c r="Z7" i="2" s="1"/>
  <c r="I32" i="4"/>
  <c r="K28" i="4" l="1" a="1"/>
  <c r="K28" i="4" s="1"/>
  <c r="J23" i="3"/>
  <c r="J36" i="6"/>
  <c r="I5" i="3"/>
  <c r="K5" i="3" s="1" a="1"/>
  <c r="K5" i="3" s="1"/>
  <c r="J31" i="6"/>
  <c r="Z5" i="2"/>
  <c r="AA5" i="2" s="1"/>
  <c r="I19" i="6"/>
  <c r="K19" i="6" s="1" a="1"/>
  <c r="K19" i="6" s="1"/>
  <c r="K37" i="6" a="1"/>
  <c r="K37" i="6" s="1"/>
  <c r="I17" i="6"/>
  <c r="J17" i="6" s="1"/>
  <c r="I18" i="6"/>
  <c r="K18" i="6" s="1" a="1"/>
  <c r="K18" i="6" s="1"/>
  <c r="V13" i="2" a="1"/>
  <c r="V13" i="2" s="1"/>
  <c r="I15" i="3"/>
  <c r="K15" i="3" s="1" a="1"/>
  <c r="K15" i="3" s="1"/>
  <c r="Z6" i="2"/>
  <c r="I14" i="6"/>
  <c r="K14" i="6" s="1" a="1"/>
  <c r="K14" i="6" s="1"/>
  <c r="Y6" i="2"/>
  <c r="I12" i="6"/>
  <c r="K12" i="6" s="1" a="1"/>
  <c r="K12" i="6" s="1"/>
  <c r="J5" i="3"/>
  <c r="Z20" i="6"/>
  <c r="J19" i="6"/>
  <c r="I11" i="3"/>
  <c r="K32" i="4" a="1"/>
  <c r="K32" i="4" s="1"/>
  <c r="J32" i="4"/>
  <c r="I11" i="6"/>
  <c r="H33" i="4"/>
  <c r="I33" i="4" s="1"/>
  <c r="I27" i="4"/>
  <c r="I4" i="3"/>
  <c r="Y7" i="2"/>
  <c r="I5" i="6"/>
  <c r="I25" i="6"/>
  <c r="AB23" i="1"/>
  <c r="Z24" i="1"/>
  <c r="AB10" i="1"/>
  <c r="Z25" i="1"/>
  <c r="AB12" i="1"/>
  <c r="V12" i="2" a="1"/>
  <c r="V12" i="2" s="1"/>
  <c r="U12" i="2" a="1"/>
  <c r="U12" i="2" s="1"/>
  <c r="H37" i="4"/>
  <c r="I37" i="4" s="1"/>
  <c r="I31" i="4"/>
  <c r="J27" i="6"/>
  <c r="K27" i="6" a="1"/>
  <c r="K27" i="6" s="1"/>
  <c r="I39" i="6"/>
  <c r="I24" i="6"/>
  <c r="I9" i="6"/>
  <c r="I8" i="6"/>
  <c r="I10" i="6"/>
  <c r="I26" i="6"/>
  <c r="I22" i="6"/>
  <c r="I21" i="6"/>
  <c r="I23" i="6"/>
  <c r="J32" i="6"/>
  <c r="K32" i="6" a="1"/>
  <c r="K32" i="6" s="1"/>
  <c r="K25" i="3" a="1"/>
  <c r="K25" i="3" s="1"/>
  <c r="J25" i="3"/>
  <c r="K30" i="4" a="1"/>
  <c r="K30" i="4" s="1"/>
  <c r="J30" i="4"/>
  <c r="G35" i="5"/>
  <c r="I35" i="5" s="1"/>
  <c r="I29" i="5"/>
  <c r="J28" i="6"/>
  <c r="K28" i="6" a="1"/>
  <c r="K28" i="6" s="1"/>
  <c r="I4" i="6"/>
  <c r="I16" i="6"/>
  <c r="AA17" i="1"/>
  <c r="AA28" i="1" s="1"/>
  <c r="G33" i="5"/>
  <c r="I33" i="5" s="1"/>
  <c r="I27" i="5"/>
  <c r="G36" i="5"/>
  <c r="I36" i="5" s="1"/>
  <c r="I30" i="5"/>
  <c r="I6" i="6"/>
  <c r="K30" i="6" a="1"/>
  <c r="K30" i="6" s="1"/>
  <c r="J30" i="6"/>
  <c r="K29" i="6" a="1"/>
  <c r="K29" i="6" s="1"/>
  <c r="J29" i="6"/>
  <c r="I7" i="6"/>
  <c r="Z22" i="1"/>
  <c r="AB7" i="1"/>
  <c r="Z14" i="1"/>
  <c r="V16" i="2" a="1"/>
  <c r="V16" i="2" s="1"/>
  <c r="U16" i="2" a="1"/>
  <c r="U16" i="2" s="1"/>
  <c r="Y9" i="2" s="1"/>
  <c r="G37" i="5"/>
  <c r="I37" i="5" s="1"/>
  <c r="I31" i="5"/>
  <c r="I30" i="3"/>
  <c r="K22" i="3" a="1"/>
  <c r="K22" i="3" s="1"/>
  <c r="J22" i="3"/>
  <c r="I20" i="3"/>
  <c r="I9" i="3"/>
  <c r="I18" i="3"/>
  <c r="I6" i="3"/>
  <c r="I8" i="3"/>
  <c r="I7" i="3"/>
  <c r="I19" i="3"/>
  <c r="I12" i="3"/>
  <c r="I16" i="3"/>
  <c r="I13" i="3"/>
  <c r="I17" i="3"/>
  <c r="I21" i="3"/>
  <c r="I13" i="6"/>
  <c r="U20" i="2" a="1"/>
  <c r="U20" i="2" s="1"/>
  <c r="V20" i="2" a="1"/>
  <c r="V20" i="2" s="1"/>
  <c r="G38" i="5"/>
  <c r="I38" i="5" s="1"/>
  <c r="I32" i="5"/>
  <c r="I10" i="3"/>
  <c r="I14" i="3"/>
  <c r="G34" i="5"/>
  <c r="I34" i="5" s="1"/>
  <c r="I28" i="5"/>
  <c r="AB21" i="1"/>
  <c r="I15" i="6"/>
  <c r="K33" i="6" a="1"/>
  <c r="K33" i="6" s="1"/>
  <c r="J33" i="6"/>
  <c r="I20" i="6"/>
  <c r="Z8" i="2" l="1"/>
  <c r="Z7" i="6"/>
  <c r="I15" i="4"/>
  <c r="K15" i="4" s="1" a="1"/>
  <c r="K15" i="4" s="1"/>
  <c r="AA6" i="2"/>
  <c r="Z5" i="6"/>
  <c r="Z9" i="2"/>
  <c r="AA9" i="2" s="1"/>
  <c r="I6" i="5"/>
  <c r="K6" i="5" s="1" a="1"/>
  <c r="K6" i="5" s="1"/>
  <c r="Y8" i="2"/>
  <c r="AA8" i="2" s="1"/>
  <c r="K17" i="6" a="1"/>
  <c r="K17" i="6" s="1"/>
  <c r="Z11" i="2"/>
  <c r="Y10" i="2"/>
  <c r="J15" i="3"/>
  <c r="Z19" i="6"/>
  <c r="Z6" i="6"/>
  <c r="Z12" i="2"/>
  <c r="Z10" i="2"/>
  <c r="Z18" i="6"/>
  <c r="J18" i="6"/>
  <c r="Y19" i="6" s="1"/>
  <c r="I9" i="4"/>
  <c r="K9" i="4" s="1" a="1"/>
  <c r="K9" i="4" s="1"/>
  <c r="J14" i="6"/>
  <c r="I16" i="4"/>
  <c r="K16" i="4" s="1" a="1"/>
  <c r="K16" i="4" s="1"/>
  <c r="J12" i="6"/>
  <c r="I22" i="5"/>
  <c r="K22" i="5" s="1" a="1"/>
  <c r="K22" i="5" s="1"/>
  <c r="I26" i="4"/>
  <c r="J26" i="4" s="1"/>
  <c r="I11" i="5"/>
  <c r="K11" i="5" s="1" a="1"/>
  <c r="K11" i="5" s="1"/>
  <c r="I20" i="4"/>
  <c r="J20" i="4" s="1"/>
  <c r="J10" i="3"/>
  <c r="K10" i="3" a="1"/>
  <c r="K10" i="3" s="1"/>
  <c r="K7" i="3" a="1"/>
  <c r="K7" i="3" s="1"/>
  <c r="J7" i="3"/>
  <c r="K8" i="3" a="1"/>
  <c r="K8" i="3" s="1"/>
  <c r="J8" i="3"/>
  <c r="AB14" i="1"/>
  <c r="Z26" i="1"/>
  <c r="Z3" i="6"/>
  <c r="Z9" i="6" s="1"/>
  <c r="Z16" i="6"/>
  <c r="K15" i="6" a="1"/>
  <c r="K15" i="6" s="1"/>
  <c r="J15" i="6"/>
  <c r="K6" i="3" a="1"/>
  <c r="K6" i="3" s="1"/>
  <c r="J6" i="3"/>
  <c r="J25" i="6"/>
  <c r="K25" i="6" a="1"/>
  <c r="K25" i="6" s="1"/>
  <c r="I25" i="5"/>
  <c r="AB22" i="1"/>
  <c r="I7" i="5"/>
  <c r="K5" i="6" a="1"/>
  <c r="K5" i="6" s="1"/>
  <c r="J5" i="6"/>
  <c r="I23" i="5"/>
  <c r="K7" i="6" a="1"/>
  <c r="K7" i="6" s="1"/>
  <c r="J7" i="6"/>
  <c r="K33" i="5" a="1"/>
  <c r="K33" i="5" s="1"/>
  <c r="J33" i="5"/>
  <c r="K29" i="5" a="1"/>
  <c r="K29" i="5" s="1"/>
  <c r="J29" i="5"/>
  <c r="J23" i="6"/>
  <c r="K23" i="6" a="1"/>
  <c r="K23" i="6" s="1"/>
  <c r="J31" i="4"/>
  <c r="K31" i="4" a="1"/>
  <c r="K31" i="4" s="1"/>
  <c r="I25" i="4"/>
  <c r="I8" i="4"/>
  <c r="J13" i="6"/>
  <c r="K13" i="6" a="1"/>
  <c r="K13" i="6" s="1"/>
  <c r="K20" i="3" a="1"/>
  <c r="K20" i="3" s="1"/>
  <c r="J20" i="3"/>
  <c r="K35" i="5" a="1"/>
  <c r="K35" i="5" s="1"/>
  <c r="J35" i="5"/>
  <c r="K21" i="6" a="1"/>
  <c r="K21" i="6" s="1"/>
  <c r="J21" i="6"/>
  <c r="K37" i="4" a="1"/>
  <c r="K37" i="4" s="1"/>
  <c r="J37" i="4"/>
  <c r="AA7" i="2"/>
  <c r="I23" i="4"/>
  <c r="J21" i="3"/>
  <c r="K21" i="3" a="1"/>
  <c r="K21" i="3" s="1"/>
  <c r="K16" i="6" a="1"/>
  <c r="K16" i="6" s="1"/>
  <c r="Z4" i="6"/>
  <c r="Z17" i="6"/>
  <c r="J16" i="6"/>
  <c r="K22" i="6" a="1"/>
  <c r="K22" i="6" s="1"/>
  <c r="J22" i="6"/>
  <c r="K4" i="3" a="1"/>
  <c r="K4" i="3" s="1"/>
  <c r="J4" i="3"/>
  <c r="O5" i="3" s="1"/>
  <c r="P5" i="3" s="1"/>
  <c r="I10" i="4"/>
  <c r="J17" i="3"/>
  <c r="K17" i="3" a="1"/>
  <c r="K17" i="3" s="1"/>
  <c r="J4" i="6"/>
  <c r="K4" i="6" a="1"/>
  <c r="K4" i="6" s="1"/>
  <c r="J26" i="6"/>
  <c r="K26" i="6" a="1"/>
  <c r="K26" i="6" s="1"/>
  <c r="I24" i="4"/>
  <c r="K33" i="4" a="1"/>
  <c r="K33" i="4" s="1"/>
  <c r="J33" i="4"/>
  <c r="J11" i="3"/>
  <c r="K11" i="3" a="1"/>
  <c r="K11" i="3" s="1"/>
  <c r="O13" i="6"/>
  <c r="N13" i="6" s="1"/>
  <c r="J15" i="4"/>
  <c r="J9" i="3"/>
  <c r="K9" i="3" a="1"/>
  <c r="K9" i="3" s="1"/>
  <c r="O13" i="3"/>
  <c r="P13" i="3" s="1"/>
  <c r="I18" i="4"/>
  <c r="J28" i="5"/>
  <c r="K28" i="5" a="1"/>
  <c r="K28" i="5" s="1"/>
  <c r="K31" i="5" a="1"/>
  <c r="K31" i="5" s="1"/>
  <c r="J31" i="5"/>
  <c r="Z16" i="1"/>
  <c r="Z17" i="1" s="1"/>
  <c r="I17" i="4"/>
  <c r="K34" i="5" a="1"/>
  <c r="K34" i="5" s="1"/>
  <c r="J34" i="5"/>
  <c r="K12" i="3" a="1"/>
  <c r="K12" i="3" s="1"/>
  <c r="J12" i="3"/>
  <c r="K37" i="5" a="1"/>
  <c r="K37" i="5" s="1"/>
  <c r="J37" i="5"/>
  <c r="K30" i="5" a="1"/>
  <c r="K30" i="5" s="1"/>
  <c r="J30" i="5"/>
  <c r="J9" i="6"/>
  <c r="K9" i="6" a="1"/>
  <c r="K9" i="6" s="1"/>
  <c r="J32" i="5"/>
  <c r="K32" i="5" a="1"/>
  <c r="K32" i="5" s="1"/>
  <c r="I13" i="5"/>
  <c r="K38" i="5" a="1"/>
  <c r="K38" i="5" s="1"/>
  <c r="J38" i="5"/>
  <c r="J27" i="5"/>
  <c r="I39" i="5"/>
  <c r="K27" i="5" a="1"/>
  <c r="K27" i="5" s="1"/>
  <c r="I8" i="5"/>
  <c r="I9" i="5"/>
  <c r="I10" i="5"/>
  <c r="I5" i="5"/>
  <c r="I4" i="5"/>
  <c r="I15" i="5"/>
  <c r="I16" i="5"/>
  <c r="I17" i="5"/>
  <c r="I19" i="5"/>
  <c r="I18" i="5"/>
  <c r="I20" i="5"/>
  <c r="I12" i="5"/>
  <c r="I24" i="5"/>
  <c r="I21" i="5"/>
  <c r="I26" i="5"/>
  <c r="K18" i="3" a="1"/>
  <c r="K18" i="3" s="1"/>
  <c r="J18" i="3"/>
  <c r="I14" i="5"/>
  <c r="K13" i="3" a="1"/>
  <c r="K13" i="3" s="1"/>
  <c r="J13" i="3"/>
  <c r="K10" i="6" a="1"/>
  <c r="K10" i="6" s="1"/>
  <c r="J10" i="6"/>
  <c r="I22" i="4"/>
  <c r="Y20" i="6"/>
  <c r="Y7" i="6"/>
  <c r="J16" i="3"/>
  <c r="K16" i="3" a="1"/>
  <c r="K16" i="3" s="1"/>
  <c r="K6" i="6" a="1"/>
  <c r="K6" i="6" s="1"/>
  <c r="J6" i="6"/>
  <c r="J8" i="6"/>
  <c r="K8" i="6" a="1"/>
  <c r="K8" i="6" s="1"/>
  <c r="AB25" i="1"/>
  <c r="J11" i="6"/>
  <c r="K11" i="6" a="1"/>
  <c r="K11" i="6" s="1"/>
  <c r="Z21" i="6"/>
  <c r="K20" i="6" a="1"/>
  <c r="K20" i="6" s="1"/>
  <c r="Z8" i="6"/>
  <c r="J20" i="6"/>
  <c r="K14" i="3" a="1"/>
  <c r="K14" i="3" s="1"/>
  <c r="J14" i="3"/>
  <c r="J19" i="3"/>
  <c r="K19" i="3" a="1"/>
  <c r="K19" i="3" s="1"/>
  <c r="J36" i="5"/>
  <c r="K36" i="5" a="1"/>
  <c r="K36" i="5" s="1"/>
  <c r="Y5" i="6"/>
  <c r="Y18" i="6"/>
  <c r="J24" i="6"/>
  <c r="K24" i="6" a="1"/>
  <c r="K24" i="6" s="1"/>
  <c r="AB24" i="1"/>
  <c r="K27" i="4" a="1"/>
  <c r="K27" i="4" s="1"/>
  <c r="I39" i="4"/>
  <c r="J27" i="4"/>
  <c r="I5" i="4"/>
  <c r="I7" i="4"/>
  <c r="I4" i="4"/>
  <c r="I11" i="4"/>
  <c r="I14" i="4"/>
  <c r="I12" i="4"/>
  <c r="I13" i="4"/>
  <c r="I6" i="4"/>
  <c r="I21" i="4"/>
  <c r="I19" i="4"/>
  <c r="Y11" i="2" l="1"/>
  <c r="J22" i="5"/>
  <c r="AA10" i="2"/>
  <c r="J6" i="5"/>
  <c r="K26" i="4" a="1"/>
  <c r="K26" i="4" s="1"/>
  <c r="Y6" i="6"/>
  <c r="O6" i="6"/>
  <c r="J9" i="4"/>
  <c r="J16" i="4"/>
  <c r="N7" i="6"/>
  <c r="K20" i="4" a="1"/>
  <c r="K20" i="4" s="1"/>
  <c r="N5" i="6"/>
  <c r="J11" i="5"/>
  <c r="Z28" i="1"/>
  <c r="AB17" i="1"/>
  <c r="J21" i="4"/>
  <c r="K21" i="4" a="1"/>
  <c r="K21" i="4" s="1"/>
  <c r="K19" i="5" a="1"/>
  <c r="K19" i="5" s="1"/>
  <c r="J19" i="5"/>
  <c r="K25" i="4" a="1"/>
  <c r="K25" i="4" s="1"/>
  <c r="J25" i="4"/>
  <c r="K17" i="5" a="1"/>
  <c r="K17" i="5" s="1"/>
  <c r="J17" i="5"/>
  <c r="Y16" i="6"/>
  <c r="Y3" i="6"/>
  <c r="O7" i="6"/>
  <c r="K16" i="5" a="1"/>
  <c r="K16" i="5" s="1"/>
  <c r="J16" i="5"/>
  <c r="Y4" i="6"/>
  <c r="Y17" i="6"/>
  <c r="K7" i="5" a="1"/>
  <c r="K7" i="5" s="1"/>
  <c r="J7" i="5"/>
  <c r="K12" i="4" a="1"/>
  <c r="K12" i="4" s="1"/>
  <c r="J12" i="4"/>
  <c r="K14" i="5" a="1"/>
  <c r="K14" i="5" s="1"/>
  <c r="J14" i="5"/>
  <c r="K15" i="5" a="1"/>
  <c r="K15" i="5" s="1"/>
  <c r="J15" i="5"/>
  <c r="Z22" i="6"/>
  <c r="K14" i="4" a="1"/>
  <c r="K14" i="4" s="1"/>
  <c r="J14" i="4"/>
  <c r="N6" i="6"/>
  <c r="K4" i="5" a="1"/>
  <c r="K4" i="5" s="1"/>
  <c r="J4" i="5"/>
  <c r="K13" i="5" a="1"/>
  <c r="K13" i="5" s="1"/>
  <c r="J13" i="5"/>
  <c r="P13" i="6"/>
  <c r="O5" i="6"/>
  <c r="O8" i="6" s="1"/>
  <c r="J11" i="4"/>
  <c r="K11" i="4" a="1"/>
  <c r="K11" i="4" s="1"/>
  <c r="J5" i="5"/>
  <c r="K5" i="5" a="1"/>
  <c r="K5" i="5" s="1"/>
  <c r="K18" i="4" a="1"/>
  <c r="K18" i="4" s="1"/>
  <c r="J18" i="4"/>
  <c r="K25" i="5" a="1"/>
  <c r="K25" i="5" s="1"/>
  <c r="J25" i="5"/>
  <c r="J4" i="4"/>
  <c r="K4" i="4" a="1"/>
  <c r="K4" i="4" s="1"/>
  <c r="K26" i="5" a="1"/>
  <c r="K26" i="5" s="1"/>
  <c r="J26" i="5"/>
  <c r="K10" i="5" a="1"/>
  <c r="K10" i="5" s="1"/>
  <c r="J10" i="5"/>
  <c r="AA11" i="2"/>
  <c r="Y12" i="2"/>
  <c r="K7" i="4" a="1"/>
  <c r="K7" i="4" s="1"/>
  <c r="J7" i="4"/>
  <c r="J21" i="5"/>
  <c r="K21" i="5" a="1"/>
  <c r="K21" i="5" s="1"/>
  <c r="J9" i="5"/>
  <c r="K9" i="5" a="1"/>
  <c r="K9" i="5" s="1"/>
  <c r="O12" i="5"/>
  <c r="O4" i="5"/>
  <c r="AB26" i="1"/>
  <c r="AE26" i="1"/>
  <c r="K6" i="4" a="1"/>
  <c r="K6" i="4" s="1"/>
  <c r="J6" i="4"/>
  <c r="Y21" i="6"/>
  <c r="Y8" i="6"/>
  <c r="K13" i="4" a="1"/>
  <c r="K13" i="4" s="1"/>
  <c r="J13" i="4"/>
  <c r="J5" i="4"/>
  <c r="K5" i="4" a="1"/>
  <c r="K5" i="4" s="1"/>
  <c r="K24" i="5" a="1"/>
  <c r="K24" i="5" s="1"/>
  <c r="J24" i="5"/>
  <c r="J8" i="5"/>
  <c r="K8" i="5" a="1"/>
  <c r="K8" i="5" s="1"/>
  <c r="K12" i="5" a="1"/>
  <c r="K12" i="5" s="1"/>
  <c r="J12" i="5"/>
  <c r="K10" i="4" a="1"/>
  <c r="K10" i="4" s="1"/>
  <c r="J10" i="4"/>
  <c r="K17" i="4" a="1"/>
  <c r="K17" i="4" s="1"/>
  <c r="J17" i="4"/>
  <c r="J23" i="4"/>
  <c r="K23" i="4" a="1"/>
  <c r="K23" i="4" s="1"/>
  <c r="O7" i="3"/>
  <c r="O13" i="4"/>
  <c r="N13" i="4" s="1"/>
  <c r="K22" i="4" a="1"/>
  <c r="K22" i="4" s="1"/>
  <c r="J22" i="4"/>
  <c r="K20" i="5" a="1"/>
  <c r="K20" i="5" s="1"/>
  <c r="J20" i="5"/>
  <c r="O18" i="5"/>
  <c r="O7" i="5"/>
  <c r="Z27" i="1"/>
  <c r="AB16" i="1"/>
  <c r="K24" i="4" a="1"/>
  <c r="K24" i="4" s="1"/>
  <c r="J24" i="4"/>
  <c r="K19" i="4" a="1"/>
  <c r="K19" i="4" s="1"/>
  <c r="J19" i="4"/>
  <c r="K18" i="5" a="1"/>
  <c r="K18" i="5" s="1"/>
  <c r="J18" i="5"/>
  <c r="J8" i="4"/>
  <c r="K8" i="4" a="1"/>
  <c r="K8" i="4" s="1"/>
  <c r="K23" i="5" a="1"/>
  <c r="K23" i="5" s="1"/>
  <c r="J23" i="5"/>
  <c r="O6" i="3"/>
  <c r="N9" i="6" l="1"/>
  <c r="N8" i="6"/>
  <c r="N13" i="5"/>
  <c r="P7" i="6"/>
  <c r="N3" i="5"/>
  <c r="N11" i="5"/>
  <c r="P5" i="6"/>
  <c r="N5" i="5"/>
  <c r="O5" i="4"/>
  <c r="O7" i="4"/>
  <c r="O11" i="3"/>
  <c r="P11" i="3" s="1"/>
  <c r="O10" i="3"/>
  <c r="P10" i="3" s="1"/>
  <c r="O9" i="3"/>
  <c r="P9" i="3" s="1"/>
  <c r="P7" i="3"/>
  <c r="AB27" i="1"/>
  <c r="AC27" i="1" s="1"/>
  <c r="AD27" i="1" s="1"/>
  <c r="AE27" i="1"/>
  <c r="AC26" i="1"/>
  <c r="AD26" i="1" s="1"/>
  <c r="O9" i="6"/>
  <c r="O10" i="6"/>
  <c r="O11" i="6"/>
  <c r="Y22" i="6"/>
  <c r="O8" i="3"/>
  <c r="P8" i="3" s="1"/>
  <c r="P6" i="3"/>
  <c r="P13" i="4"/>
  <c r="N7" i="4"/>
  <c r="AA12" i="2"/>
  <c r="AB11" i="2" s="1"/>
  <c r="AC11" i="2" s="1"/>
  <c r="AD5" i="2"/>
  <c r="AD6" i="2"/>
  <c r="AD7" i="2"/>
  <c r="AD10" i="2"/>
  <c r="AD8" i="2"/>
  <c r="AD9" i="2"/>
  <c r="Y9" i="6"/>
  <c r="O3" i="5"/>
  <c r="P3" i="5" s="1"/>
  <c r="O11" i="5"/>
  <c r="P11" i="5" s="1"/>
  <c r="P9" i="6"/>
  <c r="N12" i="5"/>
  <c r="N4" i="5"/>
  <c r="O6" i="4"/>
  <c r="O13" i="5"/>
  <c r="O5" i="5"/>
  <c r="N15" i="5"/>
  <c r="N7" i="5"/>
  <c r="AD11" i="2"/>
  <c r="N18" i="5"/>
  <c r="S13" i="5" s="1"/>
  <c r="O12" i="3"/>
  <c r="P12" i="3" s="1"/>
  <c r="Q5" i="3" s="1"/>
  <c r="R5" i="3" s="1"/>
  <c r="P8" i="6"/>
  <c r="P6" i="6"/>
  <c r="N10" i="6"/>
  <c r="N6" i="4"/>
  <c r="N5" i="4"/>
  <c r="O12" i="6"/>
  <c r="AB28" i="1"/>
  <c r="AE21" i="1"/>
  <c r="AE23" i="1"/>
  <c r="AE25" i="1"/>
  <c r="AE22" i="1"/>
  <c r="AE24" i="1"/>
  <c r="N14" i="5" l="1"/>
  <c r="O8" i="4"/>
  <c r="O10" i="4"/>
  <c r="O14" i="5"/>
  <c r="P5" i="5"/>
  <c r="O9" i="4"/>
  <c r="S14" i="5"/>
  <c r="P14" i="5"/>
  <c r="O6" i="5"/>
  <c r="O16" i="5"/>
  <c r="O15" i="5"/>
  <c r="P15" i="5" s="1"/>
  <c r="Q7" i="3"/>
  <c r="R7" i="3" s="1"/>
  <c r="Q9" i="3"/>
  <c r="R9" i="3" s="1"/>
  <c r="W12" i="6"/>
  <c r="Y12" i="6" s="1"/>
  <c r="W25" i="6"/>
  <c r="P4" i="5"/>
  <c r="Q10" i="3"/>
  <c r="R10" i="3" s="1"/>
  <c r="Q6" i="3"/>
  <c r="R6" i="3" s="1"/>
  <c r="Q8" i="3"/>
  <c r="R8" i="3" s="1"/>
  <c r="AB5" i="2"/>
  <c r="AC5" i="2" s="1"/>
  <c r="AB6" i="2"/>
  <c r="AC6" i="2" s="1"/>
  <c r="AB7" i="2"/>
  <c r="AC7" i="2" s="1"/>
  <c r="AB10" i="2"/>
  <c r="AC10" i="2" s="1"/>
  <c r="AB9" i="2"/>
  <c r="AC9" i="2" s="1"/>
  <c r="AB8" i="2"/>
  <c r="AC8" i="2" s="1"/>
  <c r="Q11" i="3"/>
  <c r="R11" i="3" s="1"/>
  <c r="P6" i="4"/>
  <c r="N10" i="4"/>
  <c r="S11" i="5"/>
  <c r="O12" i="4"/>
  <c r="P7" i="4"/>
  <c r="S15" i="5"/>
  <c r="P18" i="5"/>
  <c r="AC21" i="1"/>
  <c r="AD21" i="1" s="1"/>
  <c r="AC23" i="1"/>
  <c r="AD23" i="1" s="1"/>
  <c r="AC25" i="1"/>
  <c r="AD25" i="1" s="1"/>
  <c r="AC24" i="1"/>
  <c r="AD24" i="1" s="1"/>
  <c r="AC22" i="1"/>
  <c r="AD22" i="1" s="1"/>
  <c r="P5" i="4"/>
  <c r="N9" i="4"/>
  <c r="N8" i="4"/>
  <c r="S12" i="5"/>
  <c r="P12" i="5"/>
  <c r="N16" i="5"/>
  <c r="P10" i="6"/>
  <c r="N11" i="6"/>
  <c r="P13" i="5"/>
  <c r="P7" i="5"/>
  <c r="N6" i="5"/>
  <c r="O11" i="4"/>
  <c r="P10" i="4" l="1"/>
  <c r="N11" i="4"/>
  <c r="P16" i="5"/>
  <c r="S16" i="5"/>
  <c r="N17" i="5"/>
  <c r="O17" i="5"/>
  <c r="P8" i="4"/>
  <c r="P11" i="6"/>
  <c r="N12" i="6"/>
  <c r="S11" i="6" s="1"/>
  <c r="P6" i="5"/>
  <c r="Q4" i="5" s="1"/>
  <c r="R4" i="5" s="1"/>
  <c r="S5" i="5"/>
  <c r="S3" i="5"/>
  <c r="P9" i="4"/>
  <c r="S4" i="5"/>
  <c r="P17" i="5" l="1"/>
  <c r="Q16" i="5" s="1"/>
  <c r="R16" i="5" s="1"/>
  <c r="Q5" i="5"/>
  <c r="R5" i="5" s="1"/>
  <c r="Q3" i="5"/>
  <c r="R3" i="5" s="1"/>
  <c r="P12" i="6"/>
  <c r="S7" i="6"/>
  <c r="S5" i="6"/>
  <c r="S8" i="6"/>
  <c r="S9" i="6"/>
  <c r="S6" i="6"/>
  <c r="S10" i="6"/>
  <c r="S11" i="4"/>
  <c r="P11" i="4"/>
  <c r="N12" i="4"/>
  <c r="P12" i="4" l="1"/>
  <c r="S5" i="4"/>
  <c r="S7" i="4"/>
  <c r="S6" i="4"/>
  <c r="S8" i="4"/>
  <c r="S10" i="4"/>
  <c r="S9" i="4"/>
  <c r="Q11" i="4"/>
  <c r="R11" i="4" s="1"/>
  <c r="U12" i="6"/>
  <c r="U25" i="6"/>
  <c r="Q5" i="6"/>
  <c r="R5" i="6" s="1"/>
  <c r="Q7" i="6"/>
  <c r="R7" i="6" s="1"/>
  <c r="Q6" i="6"/>
  <c r="R6" i="6" s="1"/>
  <c r="Q9" i="6"/>
  <c r="R9" i="6" s="1"/>
  <c r="Q8" i="6"/>
  <c r="R8" i="6" s="1"/>
  <c r="Q10" i="6"/>
  <c r="R10" i="6" s="1"/>
  <c r="Q11" i="5"/>
  <c r="R11" i="5" s="1"/>
  <c r="Q15" i="5"/>
  <c r="R15" i="5" s="1"/>
  <c r="Q13" i="5"/>
  <c r="R13" i="5" s="1"/>
  <c r="Q14" i="5"/>
  <c r="R14" i="5" s="1"/>
  <c r="Q12" i="5"/>
  <c r="R12" i="5" s="1"/>
  <c r="Q11" i="6"/>
  <c r="R11" i="6" s="1"/>
  <c r="Y25" i="6" l="1"/>
  <c r="AA25" i="6"/>
  <c r="AC25" i="6"/>
  <c r="V25" i="6"/>
  <c r="AB25" i="6" s="1"/>
  <c r="Z25" i="6"/>
  <c r="AC12" i="6"/>
  <c r="AA12" i="6"/>
  <c r="Z12" i="6"/>
  <c r="V12" i="6"/>
  <c r="Q5" i="4"/>
  <c r="R5" i="4" s="1"/>
  <c r="Q6" i="4"/>
  <c r="R6" i="4" s="1"/>
  <c r="Q7" i="4"/>
  <c r="R7" i="4" s="1"/>
  <c r="Q8" i="4"/>
  <c r="R8" i="4" s="1"/>
  <c r="Q9" i="4"/>
  <c r="R9" i="4" s="1"/>
  <c r="Q10" i="4"/>
  <c r="R10" i="4" s="1"/>
  <c r="AD12" i="6" l="1"/>
  <c r="X12" i="6"/>
  <c r="AB12" i="6" s="1"/>
  <c r="AD25" i="6"/>
</calcChain>
</file>

<file path=xl/sharedStrings.xml><?xml version="1.0" encoding="utf-8"?>
<sst xmlns="http://schemas.openxmlformats.org/spreadsheetml/2006/main" count="840" uniqueCount="103">
  <si>
    <t>3-way ANOVA</t>
  </si>
  <si>
    <t>Counts</t>
  </si>
  <si>
    <t>Gender</t>
  </si>
  <si>
    <t>Country</t>
  </si>
  <si>
    <t>Position</t>
  </si>
  <si>
    <t>Sample Scores</t>
  </si>
  <si>
    <t>Mean</t>
  </si>
  <si>
    <t>m</t>
  </si>
  <si>
    <t>a</t>
  </si>
  <si>
    <t>b</t>
  </si>
  <si>
    <t>c</t>
  </si>
  <si>
    <t>Male</t>
  </si>
  <si>
    <t>Italian</t>
  </si>
  <si>
    <t>Seated</t>
  </si>
  <si>
    <t>Count</t>
  </si>
  <si>
    <t>SS</t>
  </si>
  <si>
    <t>df</t>
  </si>
  <si>
    <t>MS</t>
  </si>
  <si>
    <t>Formulas for SS</t>
  </si>
  <si>
    <t>Prone</t>
  </si>
  <si>
    <t>T</t>
  </si>
  <si>
    <t>=DEVSQ(D4:O11)</t>
  </si>
  <si>
    <t>Foreign</t>
  </si>
  <si>
    <t>Means</t>
  </si>
  <si>
    <t>A</t>
  </si>
  <si>
    <t>=DEVSQ(V9:V10)*Y6</t>
  </si>
  <si>
    <t>B</t>
  </si>
  <si>
    <t>=DEVSQ(T11:U11)*Y7</t>
  </si>
  <si>
    <t>Female</t>
  </si>
  <si>
    <t>C</t>
  </si>
  <si>
    <t>=DEVSQ(V19:V20)*Y8</t>
  </si>
  <si>
    <t>AB Bet</t>
  </si>
  <si>
    <t>=DEVSQ(T9:U10)*Y9</t>
  </si>
  <si>
    <t>A x B</t>
  </si>
  <si>
    <t>AB-A-B</t>
  </si>
  <si>
    <t>=Z9-Z6-Z7</t>
  </si>
  <si>
    <t>AC Bet</t>
  </si>
  <si>
    <t>=DEVSQ(T14:U15)*Y11</t>
  </si>
  <si>
    <t>A x C</t>
  </si>
  <si>
    <t>AC-A-C</t>
  </si>
  <si>
    <t>=Z11-Z6-Z8</t>
  </si>
  <si>
    <t>BC Bet</t>
  </si>
  <si>
    <t>=DEVSQ(T19:U20)*Y13</t>
  </si>
  <si>
    <t>B x C</t>
  </si>
  <si>
    <t>BC-B-C</t>
  </si>
  <si>
    <t>=Z13-Z7-Z8</t>
  </si>
  <si>
    <t>ABC Bet</t>
  </si>
  <si>
    <t>=DEVSQ(Q4:Q11)*Y15</t>
  </si>
  <si>
    <t>A x B x C</t>
  </si>
  <si>
    <t>ABC-A-B-C-AB-BC-AC</t>
  </si>
  <si>
    <t>=Z15-Z6-Z7-Z8-Z10-Z12-Z14</t>
  </si>
  <si>
    <t>Error</t>
  </si>
  <si>
    <t>T - all</t>
  </si>
  <si>
    <t>=Z5-Z6-Z7-Z8-Z10-Z12-Z14-Z16</t>
  </si>
  <si>
    <t>ANOVA</t>
  </si>
  <si>
    <t>Source of Variation</t>
  </si>
  <si>
    <t>F</t>
  </si>
  <si>
    <t>P-value</t>
  </si>
  <si>
    <t>P Eta-sq</t>
  </si>
  <si>
    <t>A (Gender)</t>
  </si>
  <si>
    <t>B (Nationality)</t>
  </si>
  <si>
    <t>C (Position)</t>
  </si>
  <si>
    <t>Error (Within)</t>
  </si>
  <si>
    <t>Total</t>
  </si>
  <si>
    <t>Three Factor ANOVA - row format</t>
  </si>
  <si>
    <t>Descriptive Statistics</t>
  </si>
  <si>
    <t>Three Factor Anova</t>
  </si>
  <si>
    <t>Variance</t>
  </si>
  <si>
    <t>Alpha</t>
  </si>
  <si>
    <t>p-value</t>
  </si>
  <si>
    <t>p eta-sq</t>
  </si>
  <si>
    <t>Within</t>
  </si>
  <si>
    <t>Three-Factor ANOVA (columns)</t>
  </si>
  <si>
    <t>Three Factor Anova (via Regression)</t>
  </si>
  <si>
    <t>Input data in row format</t>
  </si>
  <si>
    <t>Three Factor ANOVA - column format</t>
  </si>
  <si>
    <t>Standing</t>
  </si>
  <si>
    <t>Three Factor ANOVA - no replications</t>
  </si>
  <si>
    <t>Three Factor ANOVA</t>
  </si>
  <si>
    <t>CONTRAST</t>
  </si>
  <si>
    <t>Group 1</t>
  </si>
  <si>
    <t>Group 2</t>
  </si>
  <si>
    <t>Group 3</t>
  </si>
  <si>
    <t>mean</t>
  </si>
  <si>
    <t>count</t>
  </si>
  <si>
    <t>T TEST</t>
  </si>
  <si>
    <t>std err</t>
  </si>
  <si>
    <t>t-stat</t>
  </si>
  <si>
    <t>t-crit</t>
  </si>
  <si>
    <t>lower</t>
  </si>
  <si>
    <t>upper</t>
  </si>
  <si>
    <t>sig</t>
  </si>
  <si>
    <t>Cohen d</t>
  </si>
  <si>
    <t>effect r</t>
  </si>
  <si>
    <t>TUKEY HSD</t>
  </si>
  <si>
    <t xml:space="preserve"> adj k</t>
  </si>
  <si>
    <t>Q TEST</t>
  </si>
  <si>
    <t>q-stat</t>
  </si>
  <si>
    <t>q-crit</t>
  </si>
  <si>
    <t>x-crit</t>
  </si>
  <si>
    <t>Real Statistics Using Excel</t>
  </si>
  <si>
    <t>Updated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</si>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</sst>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1" xfId="0" applyBorder="1"/>
    <xf numFmtId="0" fontId="0" fillId="0" borderId="5" xfId="0" quotePrefix="1" applyBorder="1"/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2" borderId="8" xfId="0" applyFill="1" applyBorder="1"/>
    <xf numFmtId="0" fontId="0" fillId="2" borderId="0" xfId="0" applyFill="1"/>
    <xf numFmtId="0" fontId="0" fillId="2" borderId="31" xfId="0" applyFill="1" applyBorder="1"/>
    <xf numFmtId="0" fontId="0" fillId="0" borderId="4" xfId="0" applyBorder="1" applyAlignment="1">
      <alignment horizontal="center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5D529-C5F4-4463-B83A-D857F4348A6D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100</v>
      </c>
    </row>
    <row r="2" spans="1:2" x14ac:dyDescent="0.35">
      <c r="A2" t="s">
        <v>78</v>
      </c>
    </row>
    <row r="4" spans="1:2" x14ac:dyDescent="0.35">
      <c r="A4" t="s">
        <v>101</v>
      </c>
      <c r="B4" s="57">
        <v>45371</v>
      </c>
    </row>
    <row r="6" spans="1:2" x14ac:dyDescent="0.35">
      <c r="A6" s="58" t="s">
        <v>102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88AB2-B2B2-4C4C-8E06-2E3495058E04}">
  <dimension ref="A1:AE30"/>
  <sheetViews>
    <sheetView zoomScaleNormal="100" workbookViewId="0"/>
  </sheetViews>
  <sheetFormatPr defaultRowHeight="14.5" x14ac:dyDescent="0.35"/>
  <cols>
    <col min="4" max="15" width="4.453125" customWidth="1"/>
    <col min="16" max="16" width="2.7265625" customWidth="1"/>
    <col min="25" max="25" width="19.54296875" customWidth="1"/>
    <col min="32" max="32" width="23.453125" customWidth="1"/>
  </cols>
  <sheetData>
    <row r="1" spans="1:31" x14ac:dyDescent="0.35">
      <c r="A1" s="1" t="s">
        <v>0</v>
      </c>
      <c r="S1" s="2" t="s">
        <v>1</v>
      </c>
    </row>
    <row r="3" spans="1:31" x14ac:dyDescent="0.35">
      <c r="A3" s="3" t="s">
        <v>2</v>
      </c>
      <c r="B3" s="4" t="s">
        <v>3</v>
      </c>
      <c r="C3" s="5" t="s">
        <v>4</v>
      </c>
      <c r="D3" s="6" t="s">
        <v>5</v>
      </c>
      <c r="E3" s="7"/>
      <c r="F3" s="7"/>
      <c r="G3" s="7"/>
      <c r="H3" s="7"/>
      <c r="I3" s="7"/>
      <c r="J3" s="7"/>
      <c r="K3" s="7"/>
      <c r="L3" s="7"/>
      <c r="M3" s="7"/>
      <c r="N3" s="7"/>
      <c r="O3" s="8"/>
      <c r="Q3" s="9" t="s">
        <v>6</v>
      </c>
      <c r="S3" s="10" t="s">
        <v>7</v>
      </c>
      <c r="T3" s="10" t="s">
        <v>8</v>
      </c>
      <c r="U3" s="10" t="s">
        <v>9</v>
      </c>
      <c r="V3" s="10" t="s">
        <v>10</v>
      </c>
    </row>
    <row r="4" spans="1:31" x14ac:dyDescent="0.35">
      <c r="A4" s="11" t="s">
        <v>11</v>
      </c>
      <c r="B4" s="12" t="s">
        <v>12</v>
      </c>
      <c r="C4" s="13" t="s">
        <v>13</v>
      </c>
      <c r="D4" s="14">
        <v>23</v>
      </c>
      <c r="E4" s="14">
        <v>18</v>
      </c>
      <c r="F4" s="14">
        <v>26</v>
      </c>
      <c r="G4" s="14">
        <v>32</v>
      </c>
      <c r="H4" s="14">
        <v>13</v>
      </c>
      <c r="I4" s="14">
        <v>31</v>
      </c>
      <c r="J4" s="14">
        <v>26</v>
      </c>
      <c r="K4" s="14">
        <v>34</v>
      </c>
      <c r="L4" s="14">
        <v>17</v>
      </c>
      <c r="M4" s="14">
        <v>23</v>
      </c>
      <c r="N4" s="14">
        <v>28</v>
      </c>
      <c r="O4" s="15">
        <v>26</v>
      </c>
      <c r="Q4" s="16">
        <f>AVERAGE(D4:O4)</f>
        <v>24.75</v>
      </c>
      <c r="S4" s="3">
        <f>COUNT(D4:O4)</f>
        <v>12</v>
      </c>
      <c r="T4" s="17">
        <f>COUNTA(S9:S10)</f>
        <v>2</v>
      </c>
      <c r="U4" s="17">
        <f>COUNTA(T8:U8)</f>
        <v>2</v>
      </c>
      <c r="V4" s="5">
        <f>COUNTA(S19:S20)</f>
        <v>2</v>
      </c>
      <c r="Y4" s="18" t="s">
        <v>14</v>
      </c>
      <c r="Z4" s="19" t="s">
        <v>15</v>
      </c>
      <c r="AA4" s="18" t="s">
        <v>16</v>
      </c>
      <c r="AB4" s="19" t="s">
        <v>17</v>
      </c>
      <c r="AC4" s="20" t="s">
        <v>18</v>
      </c>
      <c r="AD4" s="20"/>
      <c r="AE4" s="20"/>
    </row>
    <row r="5" spans="1:31" x14ac:dyDescent="0.35">
      <c r="A5" s="11" t="s">
        <v>11</v>
      </c>
      <c r="B5" s="12" t="s">
        <v>12</v>
      </c>
      <c r="C5" s="13" t="s">
        <v>19</v>
      </c>
      <c r="D5">
        <v>24</v>
      </c>
      <c r="E5">
        <v>25</v>
      </c>
      <c r="F5">
        <v>14</v>
      </c>
      <c r="G5">
        <v>17</v>
      </c>
      <c r="H5">
        <v>30</v>
      </c>
      <c r="I5">
        <v>18</v>
      </c>
      <c r="J5">
        <v>11</v>
      </c>
      <c r="K5">
        <v>16</v>
      </c>
      <c r="L5">
        <v>25</v>
      </c>
      <c r="M5">
        <v>18</v>
      </c>
      <c r="N5">
        <v>14</v>
      </c>
      <c r="O5" s="13">
        <v>25</v>
      </c>
      <c r="Q5" s="12">
        <f t="shared" ref="Q5:Q11" si="0">AVERAGE(D5:O5)</f>
        <v>19.75</v>
      </c>
      <c r="X5" s="21" t="s">
        <v>20</v>
      </c>
      <c r="Y5" s="22">
        <v>1</v>
      </c>
      <c r="Z5" s="14">
        <f>DEVSQ(D4:O11)</f>
        <v>6867.65625</v>
      </c>
      <c r="AA5" s="14">
        <f>S4*T4*U4*V4-1</f>
        <v>95</v>
      </c>
      <c r="AB5" s="15">
        <f t="shared" ref="AB5:AB17" si="1">Z5/AA5</f>
        <v>72.29111842105263</v>
      </c>
      <c r="AC5" s="23" t="s">
        <v>21</v>
      </c>
      <c r="AD5" s="24"/>
      <c r="AE5" s="24"/>
    </row>
    <row r="6" spans="1:31" x14ac:dyDescent="0.35">
      <c r="A6" s="11" t="s">
        <v>11</v>
      </c>
      <c r="B6" s="12" t="s">
        <v>22</v>
      </c>
      <c r="C6" s="13" t="s">
        <v>13</v>
      </c>
      <c r="D6">
        <v>16</v>
      </c>
      <c r="E6">
        <v>31</v>
      </c>
      <c r="F6">
        <v>17</v>
      </c>
      <c r="G6">
        <v>11</v>
      </c>
      <c r="H6">
        <v>34</v>
      </c>
      <c r="I6">
        <v>24</v>
      </c>
      <c r="J6">
        <v>24</v>
      </c>
      <c r="K6">
        <v>19</v>
      </c>
      <c r="L6">
        <v>31</v>
      </c>
      <c r="M6">
        <v>16</v>
      </c>
      <c r="N6">
        <v>11</v>
      </c>
      <c r="O6" s="13">
        <v>19</v>
      </c>
      <c r="Q6" s="12">
        <f t="shared" si="0"/>
        <v>21.083333333333332</v>
      </c>
      <c r="S6" s="2" t="s">
        <v>23</v>
      </c>
      <c r="X6" s="21" t="s">
        <v>24</v>
      </c>
      <c r="Y6" s="11">
        <f>S4*U4*V4</f>
        <v>48</v>
      </c>
      <c r="Z6">
        <f>DEVSQ(V9:V10)*Y6</f>
        <v>0.84375</v>
      </c>
      <c r="AA6">
        <f>T4-1</f>
        <v>1</v>
      </c>
      <c r="AB6" s="13">
        <f t="shared" si="1"/>
        <v>0.84375</v>
      </c>
      <c r="AC6" s="23" t="s">
        <v>25</v>
      </c>
      <c r="AD6" s="24"/>
      <c r="AE6" s="24"/>
    </row>
    <row r="7" spans="1:31" x14ac:dyDescent="0.35">
      <c r="A7" s="11" t="s">
        <v>11</v>
      </c>
      <c r="B7" s="12" t="s">
        <v>22</v>
      </c>
      <c r="C7" s="13" t="s">
        <v>19</v>
      </c>
      <c r="D7">
        <v>31</v>
      </c>
      <c r="E7">
        <v>29</v>
      </c>
      <c r="F7">
        <v>40</v>
      </c>
      <c r="G7">
        <v>31</v>
      </c>
      <c r="H7">
        <v>35</v>
      </c>
      <c r="I7">
        <v>25</v>
      </c>
      <c r="J7">
        <v>18</v>
      </c>
      <c r="K7">
        <v>29</v>
      </c>
      <c r="L7">
        <v>36</v>
      </c>
      <c r="M7">
        <v>42</v>
      </c>
      <c r="N7">
        <v>40</v>
      </c>
      <c r="O7" s="13">
        <v>36</v>
      </c>
      <c r="Q7" s="12">
        <f t="shared" si="0"/>
        <v>32.666666666666664</v>
      </c>
      <c r="X7" s="21" t="s">
        <v>26</v>
      </c>
      <c r="Y7" s="11">
        <f>S4*T4*V4</f>
        <v>48</v>
      </c>
      <c r="Z7">
        <f>DEVSQ(T11:U11)*Y7</f>
        <v>810.84375</v>
      </c>
      <c r="AA7">
        <f>U4-1</f>
        <v>1</v>
      </c>
      <c r="AB7" s="13">
        <f t="shared" si="1"/>
        <v>810.84375</v>
      </c>
      <c r="AC7" s="23" t="s">
        <v>27</v>
      </c>
      <c r="AD7" s="24"/>
      <c r="AE7" s="24"/>
    </row>
    <row r="8" spans="1:31" x14ac:dyDescent="0.35">
      <c r="A8" s="11" t="s">
        <v>28</v>
      </c>
      <c r="B8" s="12" t="s">
        <v>12</v>
      </c>
      <c r="C8" s="13" t="s">
        <v>13</v>
      </c>
      <c r="D8">
        <v>19</v>
      </c>
      <c r="E8">
        <v>28</v>
      </c>
      <c r="F8">
        <v>31</v>
      </c>
      <c r="G8">
        <v>23</v>
      </c>
      <c r="H8">
        <v>19</v>
      </c>
      <c r="I8">
        <v>14</v>
      </c>
      <c r="J8">
        <v>4</v>
      </c>
      <c r="K8">
        <v>29</v>
      </c>
      <c r="L8">
        <v>18</v>
      </c>
      <c r="M8">
        <v>22</v>
      </c>
      <c r="N8">
        <v>18</v>
      </c>
      <c r="O8" s="13">
        <v>24</v>
      </c>
      <c r="Q8" s="12">
        <f t="shared" si="0"/>
        <v>20.75</v>
      </c>
      <c r="T8" s="10" t="s">
        <v>12</v>
      </c>
      <c r="U8" s="10" t="s">
        <v>22</v>
      </c>
      <c r="X8" s="2" t="s">
        <v>29</v>
      </c>
      <c r="Y8" s="11">
        <f>S4*T4*U4</f>
        <v>48</v>
      </c>
      <c r="Z8">
        <f>DEVSQ(V19:V20)*Y8</f>
        <v>25.010416666666785</v>
      </c>
      <c r="AA8">
        <f>V4-1</f>
        <v>1</v>
      </c>
      <c r="AB8" s="13">
        <f t="shared" si="1"/>
        <v>25.010416666666785</v>
      </c>
      <c r="AC8" s="23" t="s">
        <v>30</v>
      </c>
      <c r="AD8" s="24"/>
      <c r="AE8" s="24"/>
    </row>
    <row r="9" spans="1:31" x14ac:dyDescent="0.35">
      <c r="A9" s="11" t="s">
        <v>28</v>
      </c>
      <c r="B9" s="12" t="s">
        <v>12</v>
      </c>
      <c r="C9" s="13" t="s">
        <v>19</v>
      </c>
      <c r="D9">
        <v>29</v>
      </c>
      <c r="E9">
        <v>25</v>
      </c>
      <c r="F9">
        <v>17</v>
      </c>
      <c r="G9">
        <v>12</v>
      </c>
      <c r="H9">
        <v>26</v>
      </c>
      <c r="I9">
        <v>35</v>
      </c>
      <c r="J9">
        <v>10</v>
      </c>
      <c r="K9">
        <v>23</v>
      </c>
      <c r="L9">
        <v>26</v>
      </c>
      <c r="M9">
        <v>18</v>
      </c>
      <c r="N9">
        <v>24</v>
      </c>
      <c r="O9" s="13">
        <v>16</v>
      </c>
      <c r="Q9" s="12">
        <f t="shared" si="0"/>
        <v>21.75</v>
      </c>
      <c r="S9" t="s">
        <v>11</v>
      </c>
      <c r="T9" s="22">
        <f>AVERAGEIFS($Q$4:$Q$11,$A$4:$A$11,$S9,$B$4:$B$11,T$8)</f>
        <v>22.25</v>
      </c>
      <c r="U9" s="15">
        <f>AVERAGEIFS($Q$4:$Q$11,$A$4:$A$11,$S9,$B$4:$B$11,U$8)</f>
        <v>26.875</v>
      </c>
      <c r="V9">
        <f>AVERAGE(T9:U9)</f>
        <v>24.5625</v>
      </c>
      <c r="X9" s="21" t="s">
        <v>31</v>
      </c>
      <c r="Y9" s="11">
        <f>S4*V4</f>
        <v>24</v>
      </c>
      <c r="Z9">
        <f>DEVSQ(T9:U10)*Y9</f>
        <v>845.53125</v>
      </c>
      <c r="AA9">
        <f>T4*U4-1</f>
        <v>3</v>
      </c>
      <c r="AB9" s="13">
        <f t="shared" si="1"/>
        <v>281.84375</v>
      </c>
      <c r="AC9" s="23" t="s">
        <v>32</v>
      </c>
      <c r="AD9" s="24"/>
      <c r="AE9" s="24"/>
    </row>
    <row r="10" spans="1:31" x14ac:dyDescent="0.35">
      <c r="A10" s="11" t="s">
        <v>28</v>
      </c>
      <c r="B10" s="12" t="s">
        <v>22</v>
      </c>
      <c r="C10" s="13" t="s">
        <v>13</v>
      </c>
      <c r="D10">
        <v>28</v>
      </c>
      <c r="E10">
        <v>37</v>
      </c>
      <c r="F10">
        <v>22</v>
      </c>
      <c r="G10">
        <v>44</v>
      </c>
      <c r="H10">
        <v>37</v>
      </c>
      <c r="I10">
        <v>42</v>
      </c>
      <c r="J10">
        <v>30</v>
      </c>
      <c r="K10">
        <v>37</v>
      </c>
      <c r="L10">
        <v>25</v>
      </c>
      <c r="M10">
        <v>38</v>
      </c>
      <c r="N10">
        <v>41</v>
      </c>
      <c r="O10" s="13">
        <v>28</v>
      </c>
      <c r="Q10" s="12">
        <f t="shared" si="0"/>
        <v>34.083333333333336</v>
      </c>
      <c r="S10" t="s">
        <v>28</v>
      </c>
      <c r="T10" s="25">
        <f>AVERAGEIFS($Q$4:$Q$11,$A$4:$A$11,$S10,$B$4:$B$11,T$8)</f>
        <v>21.25</v>
      </c>
      <c r="U10" s="26">
        <f>AVERAGEIFS($Q$4:$Q$11,$A$4:$A$11,$S10,$B$4:$B$11,U$8)</f>
        <v>28.25</v>
      </c>
      <c r="V10">
        <f>AVERAGE(T10:U10)</f>
        <v>24.75</v>
      </c>
      <c r="X10" s="21" t="s">
        <v>33</v>
      </c>
      <c r="Y10" s="11" t="s">
        <v>34</v>
      </c>
      <c r="Z10">
        <f>Z9-Z6-Z7</f>
        <v>33.84375</v>
      </c>
      <c r="AA10">
        <f>AA9-AA6-AA7</f>
        <v>1</v>
      </c>
      <c r="AB10" s="13">
        <f t="shared" si="1"/>
        <v>33.84375</v>
      </c>
      <c r="AC10" s="23" t="s">
        <v>35</v>
      </c>
      <c r="AD10" s="24"/>
      <c r="AE10" s="24"/>
    </row>
    <row r="11" spans="1:31" x14ac:dyDescent="0.35">
      <c r="A11" s="25" t="s">
        <v>28</v>
      </c>
      <c r="B11" s="27" t="s">
        <v>22</v>
      </c>
      <c r="C11" s="26" t="s">
        <v>19</v>
      </c>
      <c r="D11" s="28">
        <v>35</v>
      </c>
      <c r="E11" s="28">
        <v>23</v>
      </c>
      <c r="F11" s="28">
        <v>24</v>
      </c>
      <c r="G11" s="28">
        <v>11</v>
      </c>
      <c r="H11" s="28">
        <v>23</v>
      </c>
      <c r="I11" s="28">
        <v>30</v>
      </c>
      <c r="J11" s="28">
        <v>26</v>
      </c>
      <c r="K11" s="28">
        <v>16</v>
      </c>
      <c r="L11" s="28">
        <v>23</v>
      </c>
      <c r="M11" s="28">
        <v>14</v>
      </c>
      <c r="N11" s="28">
        <v>19</v>
      </c>
      <c r="O11" s="26">
        <v>25</v>
      </c>
      <c r="Q11" s="27">
        <f t="shared" si="0"/>
        <v>22.416666666666668</v>
      </c>
      <c r="T11">
        <f>AVERAGE(T9:T10)</f>
        <v>21.75</v>
      </c>
      <c r="U11">
        <f>AVERAGE(U9:U10)</f>
        <v>27.5625</v>
      </c>
      <c r="V11">
        <f>AVERAGE(T11:U11)</f>
        <v>24.65625</v>
      </c>
      <c r="X11" s="21" t="s">
        <v>36</v>
      </c>
      <c r="Y11" s="11">
        <f>S4*U4</f>
        <v>24</v>
      </c>
      <c r="Z11">
        <f>DEVSQ(T14:U15)*Y11</f>
        <v>472.19791666666663</v>
      </c>
      <c r="AA11">
        <f>T4*V4-1</f>
        <v>3</v>
      </c>
      <c r="AB11" s="13">
        <f t="shared" si="1"/>
        <v>157.39930555555554</v>
      </c>
      <c r="AC11" s="23" t="s">
        <v>37</v>
      </c>
      <c r="AD11" s="24"/>
      <c r="AE11" s="24"/>
    </row>
    <row r="12" spans="1:31" x14ac:dyDescent="0.35">
      <c r="X12" s="2" t="s">
        <v>38</v>
      </c>
      <c r="Y12" s="11" t="s">
        <v>39</v>
      </c>
      <c r="Z12">
        <f>Z11-Z6-Z8</f>
        <v>446.34374999999983</v>
      </c>
      <c r="AA12">
        <f>AA11-AA6-AA8</f>
        <v>1</v>
      </c>
      <c r="AB12" s="13">
        <f t="shared" si="1"/>
        <v>446.34374999999983</v>
      </c>
      <c r="AC12" s="23" t="s">
        <v>40</v>
      </c>
      <c r="AD12" s="24"/>
      <c r="AE12" s="24"/>
    </row>
    <row r="13" spans="1:31" x14ac:dyDescent="0.35">
      <c r="T13" s="10" t="s">
        <v>13</v>
      </c>
      <c r="U13" s="10" t="s">
        <v>19</v>
      </c>
      <c r="X13" s="21" t="s">
        <v>41</v>
      </c>
      <c r="Y13" s="11">
        <f>S4*T4</f>
        <v>24</v>
      </c>
      <c r="Z13">
        <f>DEVSQ(T19:U20)*Y13</f>
        <v>858.86458333333337</v>
      </c>
      <c r="AA13">
        <f>U4*V4-1</f>
        <v>3</v>
      </c>
      <c r="AB13" s="13">
        <f t="shared" si="1"/>
        <v>286.28819444444446</v>
      </c>
      <c r="AC13" s="23" t="s">
        <v>42</v>
      </c>
      <c r="AD13" s="24"/>
      <c r="AE13" s="24"/>
    </row>
    <row r="14" spans="1:31" x14ac:dyDescent="0.35">
      <c r="S14" t="s">
        <v>11</v>
      </c>
      <c r="T14" s="22">
        <f>AVERAGEIFS($Q$4:$Q$11,$A$4:$A$11,$S14,$C$4:$C$11,T$13)</f>
        <v>22.916666666666664</v>
      </c>
      <c r="U14" s="15">
        <f>AVERAGEIFS($Q$4:$Q$11,$A$4:$A$11,$S14,$C$4:$C$11,U$13)</f>
        <v>26.208333333333332</v>
      </c>
      <c r="V14">
        <f>AVERAGE(T14:U14)</f>
        <v>24.5625</v>
      </c>
      <c r="X14" s="2" t="s">
        <v>43</v>
      </c>
      <c r="Y14" s="11" t="s">
        <v>44</v>
      </c>
      <c r="Z14">
        <f>Z13-Z7-Z8</f>
        <v>23.010416666666586</v>
      </c>
      <c r="AA14">
        <f>AA13-AA7-AA8</f>
        <v>1</v>
      </c>
      <c r="AB14" s="13">
        <f t="shared" si="1"/>
        <v>23.010416666666586</v>
      </c>
      <c r="AC14" s="23" t="s">
        <v>45</v>
      </c>
      <c r="AD14" s="24"/>
      <c r="AE14" s="24"/>
    </row>
    <row r="15" spans="1:31" x14ac:dyDescent="0.35">
      <c r="S15" t="s">
        <v>28</v>
      </c>
      <c r="T15" s="25">
        <f>AVERAGEIFS($Q$4:$Q$11,$A$4:$A$11,$S15,$C$4:$C$11,T$13)</f>
        <v>27.416666666666668</v>
      </c>
      <c r="U15" s="26">
        <f>AVERAGEIFS($Q$4:$Q$11,$A$4:$A$11,$S15,$C$4:$C$11,U$13)</f>
        <v>22.083333333333336</v>
      </c>
      <c r="V15">
        <f>AVERAGE(T15:U15)</f>
        <v>24.75</v>
      </c>
      <c r="X15" s="2" t="s">
        <v>46</v>
      </c>
      <c r="Y15" s="11">
        <f>S4</f>
        <v>12</v>
      </c>
      <c r="Z15">
        <f>DEVSQ(Q4:Q11)*Y15</f>
        <v>2623.2395833333335</v>
      </c>
      <c r="AA15">
        <f>T4*U4*V4-1</f>
        <v>7</v>
      </c>
      <c r="AB15" s="13">
        <f t="shared" si="1"/>
        <v>374.74851190476193</v>
      </c>
      <c r="AC15" s="23" t="s">
        <v>47</v>
      </c>
      <c r="AD15" s="24"/>
      <c r="AE15" s="24"/>
    </row>
    <row r="16" spans="1:31" x14ac:dyDescent="0.35">
      <c r="T16">
        <f>AVERAGE(T14:T15)</f>
        <v>25.166666666666664</v>
      </c>
      <c r="U16">
        <f>AVERAGE(U14:U15)</f>
        <v>24.145833333333336</v>
      </c>
      <c r="V16">
        <f>AVERAGE(T16:U16)</f>
        <v>24.65625</v>
      </c>
      <c r="X16" s="2" t="s">
        <v>48</v>
      </c>
      <c r="Y16" s="11" t="s">
        <v>49</v>
      </c>
      <c r="Z16">
        <f>Z15-Z6-Z7-Z8-Z10-Z12-Z14</f>
        <v>1283.3437500000005</v>
      </c>
      <c r="AA16">
        <f>AA15-AA6-AA7-AA8-AA10-AA12-AA14</f>
        <v>1</v>
      </c>
      <c r="AB16" s="13">
        <f t="shared" si="1"/>
        <v>1283.3437500000005</v>
      </c>
      <c r="AC16" s="23" t="s">
        <v>50</v>
      </c>
      <c r="AD16" s="24"/>
      <c r="AE16" s="24"/>
    </row>
    <row r="17" spans="19:31" x14ac:dyDescent="0.35">
      <c r="X17" s="2" t="s">
        <v>51</v>
      </c>
      <c r="Y17" s="25" t="s">
        <v>52</v>
      </c>
      <c r="Z17" s="28">
        <f>Z5-Z6-Z7-Z8-Z10-Z12-Z14-Z16</f>
        <v>4244.4166666666661</v>
      </c>
      <c r="AA17" s="28">
        <f>AA5-AA6-AA7-AA8-AA10-AA12-AA14-AA16</f>
        <v>88</v>
      </c>
      <c r="AB17" s="26">
        <f t="shared" si="1"/>
        <v>48.232007575757571</v>
      </c>
      <c r="AC17" s="23" t="s">
        <v>53</v>
      </c>
      <c r="AD17" s="24"/>
      <c r="AE17" s="24"/>
    </row>
    <row r="18" spans="19:31" x14ac:dyDescent="0.35">
      <c r="T18" s="10" t="s">
        <v>12</v>
      </c>
      <c r="U18" s="10" t="s">
        <v>22</v>
      </c>
    </row>
    <row r="19" spans="19:31" ht="15" thickBot="1" x14ac:dyDescent="0.4">
      <c r="S19" t="s">
        <v>13</v>
      </c>
      <c r="T19" s="22">
        <f>AVERAGEIFS($Q$4:$Q$11,$C$4:$C$11,$S19,$B$4:$B$11,T$18)</f>
        <v>22.75</v>
      </c>
      <c r="U19" s="15">
        <f>AVERAGEIFS($Q$4:$Q$11,$C$4:$C$11,$S19,$B$4:$B$11,U$18)</f>
        <v>27.583333333333336</v>
      </c>
      <c r="V19">
        <f>AVERAGE(T19:U19)</f>
        <v>25.166666666666668</v>
      </c>
      <c r="Y19" t="s">
        <v>54</v>
      </c>
    </row>
    <row r="20" spans="19:31" ht="15" thickTop="1" x14ac:dyDescent="0.35">
      <c r="S20" t="s">
        <v>19</v>
      </c>
      <c r="T20" s="25">
        <f>AVERAGEIFS($Q$4:$Q$11,$C$4:$C$11,$S20,$B$4:$B$11,T$18)</f>
        <v>20.75</v>
      </c>
      <c r="U20" s="26">
        <f>AVERAGEIFS($Q$4:$Q$11,$C$4:$C$11,$S20,$B$4:$B$11,U$18)</f>
        <v>27.541666666666664</v>
      </c>
      <c r="V20">
        <f>AVERAGE(T20:U20)</f>
        <v>24.145833333333332</v>
      </c>
      <c r="Y20" s="29" t="s">
        <v>55</v>
      </c>
      <c r="Z20" s="29" t="s">
        <v>15</v>
      </c>
      <c r="AA20" s="29" t="s">
        <v>16</v>
      </c>
      <c r="AB20" s="29" t="s">
        <v>17</v>
      </c>
      <c r="AC20" s="29" t="s">
        <v>56</v>
      </c>
      <c r="AD20" s="29" t="s">
        <v>57</v>
      </c>
      <c r="AE20" s="30" t="s">
        <v>58</v>
      </c>
    </row>
    <row r="21" spans="19:31" x14ac:dyDescent="0.35">
      <c r="T21">
        <f>AVERAGE(T19:T20)</f>
        <v>21.75</v>
      </c>
      <c r="U21">
        <f>AVERAGE(U19:U20)</f>
        <v>27.5625</v>
      </c>
      <c r="V21">
        <f>AVERAGE(T21:U21)</f>
        <v>24.65625</v>
      </c>
      <c r="Y21" t="s">
        <v>59</v>
      </c>
      <c r="Z21">
        <f t="shared" ref="Z21:AA23" si="2">Z6</f>
        <v>0.84375</v>
      </c>
      <c r="AA21">
        <f t="shared" si="2"/>
        <v>1</v>
      </c>
      <c r="AB21">
        <f>Z21/AA21</f>
        <v>0.84375</v>
      </c>
      <c r="AC21">
        <f t="shared" ref="AC21:AC27" si="3">AB21/AB$28</f>
        <v>1.7493569984096756E-2</v>
      </c>
      <c r="AD21">
        <f t="shared" ref="AD21:AD27" si="4">FDIST(AC21,AA21,AA$28)</f>
        <v>0.89507801695319222</v>
      </c>
      <c r="AE21">
        <f>Z21/(Z21+Z28)</f>
        <v>1.9875105816535599E-4</v>
      </c>
    </row>
    <row r="22" spans="19:31" x14ac:dyDescent="0.35">
      <c r="Y22" t="s">
        <v>60</v>
      </c>
      <c r="Z22">
        <f t="shared" si="2"/>
        <v>810.84375</v>
      </c>
      <c r="AA22">
        <f t="shared" si="2"/>
        <v>1</v>
      </c>
      <c r="AB22">
        <f t="shared" ref="AB22:AB28" si="5">Z22/AA22</f>
        <v>810.84375</v>
      </c>
      <c r="AC22">
        <f t="shared" si="3"/>
        <v>16.811320754716984</v>
      </c>
      <c r="AD22">
        <f t="shared" si="4"/>
        <v>9.177926727043635E-5</v>
      </c>
      <c r="AE22">
        <f>Z22/(Z22+Z28)</f>
        <v>0.16039603960396043</v>
      </c>
    </row>
    <row r="23" spans="19:31" x14ac:dyDescent="0.35">
      <c r="Y23" t="s">
        <v>61</v>
      </c>
      <c r="Z23">
        <f t="shared" si="2"/>
        <v>25.010416666666785</v>
      </c>
      <c r="AA23">
        <f t="shared" si="2"/>
        <v>1</v>
      </c>
      <c r="AB23">
        <f t="shared" si="5"/>
        <v>25.010416666666785</v>
      </c>
      <c r="AC23">
        <f t="shared" si="3"/>
        <v>0.51854396952859894</v>
      </c>
      <c r="AD23">
        <f t="shared" si="4"/>
        <v>0.47337178271106939</v>
      </c>
      <c r="AE23" s="31">
        <f>Z23/(Z23+Z28)</f>
        <v>5.8580264233345407E-3</v>
      </c>
    </row>
    <row r="24" spans="19:31" x14ac:dyDescent="0.35">
      <c r="Y24" t="s">
        <v>33</v>
      </c>
      <c r="Z24">
        <f>Z10</f>
        <v>33.84375</v>
      </c>
      <c r="AA24">
        <f>AA10</f>
        <v>1</v>
      </c>
      <c r="AB24">
        <f t="shared" si="5"/>
        <v>33.84375</v>
      </c>
      <c r="AC24">
        <f t="shared" si="3"/>
        <v>0.70168652936210318</v>
      </c>
      <c r="AD24">
        <f t="shared" si="4"/>
        <v>0.40448689763874979</v>
      </c>
      <c r="AE24">
        <f>Z24/(Z24+Z28)</f>
        <v>7.9106334593743079E-3</v>
      </c>
    </row>
    <row r="25" spans="19:31" x14ac:dyDescent="0.35">
      <c r="Y25" t="s">
        <v>38</v>
      </c>
      <c r="Z25">
        <f>Z12</f>
        <v>446.34374999999983</v>
      </c>
      <c r="AA25">
        <f>AA12</f>
        <v>1</v>
      </c>
      <c r="AB25">
        <f t="shared" si="5"/>
        <v>446.34374999999983</v>
      </c>
      <c r="AC25">
        <f t="shared" si="3"/>
        <v>9.2540985215871814</v>
      </c>
      <c r="AD25">
        <f t="shared" si="4"/>
        <v>3.0965102604328444E-3</v>
      </c>
      <c r="AE25">
        <f>Z25/(Z25+Z28)</f>
        <v>9.5153815235180836E-2</v>
      </c>
    </row>
    <row r="26" spans="19:31" x14ac:dyDescent="0.35">
      <c r="Y26" t="s">
        <v>43</v>
      </c>
      <c r="Z26">
        <f>Z14</f>
        <v>23.010416666666586</v>
      </c>
      <c r="AA26">
        <f>AA14</f>
        <v>1</v>
      </c>
      <c r="AB26">
        <f t="shared" si="5"/>
        <v>23.010416666666586</v>
      </c>
      <c r="AC26">
        <f t="shared" si="3"/>
        <v>0.47707772956629135</v>
      </c>
      <c r="AD26">
        <f t="shared" si="4"/>
        <v>0.49156686051230858</v>
      </c>
      <c r="AE26">
        <f>Z26/(Z26+Z28)</f>
        <v>5.392105410900871E-3</v>
      </c>
    </row>
    <row r="27" spans="19:31" x14ac:dyDescent="0.35">
      <c r="Y27" t="s">
        <v>48</v>
      </c>
      <c r="Z27">
        <f>Z16</f>
        <v>1283.3437500000005</v>
      </c>
      <c r="AA27">
        <f>AA16</f>
        <v>1</v>
      </c>
      <c r="AB27">
        <f t="shared" si="5"/>
        <v>1283.3437500000005</v>
      </c>
      <c r="AC27">
        <f t="shared" si="3"/>
        <v>26.607719945811176</v>
      </c>
      <c r="AD27">
        <f t="shared" si="4"/>
        <v>1.5228732447781372E-6</v>
      </c>
      <c r="AE27">
        <f>Z27/(Z27+Z28)</f>
        <v>0.23216341759867348</v>
      </c>
    </row>
    <row r="28" spans="19:31" x14ac:dyDescent="0.35">
      <c r="Y28" t="s">
        <v>62</v>
      </c>
      <c r="Z28">
        <f>Z17</f>
        <v>4244.4166666666661</v>
      </c>
      <c r="AA28">
        <f>AA17</f>
        <v>88</v>
      </c>
      <c r="AB28">
        <f t="shared" si="5"/>
        <v>48.232007575757571</v>
      </c>
    </row>
    <row r="30" spans="19:31" ht="15" thickBot="1" x14ac:dyDescent="0.4">
      <c r="Y30" s="32" t="s">
        <v>63</v>
      </c>
      <c r="Z30" s="32">
        <f>Z5</f>
        <v>6867.65625</v>
      </c>
      <c r="AA30" s="32">
        <f>AA5</f>
        <v>95</v>
      </c>
      <c r="AB30" s="32"/>
      <c r="AC30" s="32"/>
      <c r="AD30" s="32"/>
      <c r="AE30" s="32"/>
    </row>
  </sheetData>
  <mergeCells count="15">
    <mergeCell ref="AC15:AE15"/>
    <mergeCell ref="AC16:AE16"/>
    <mergeCell ref="AC17:AE17"/>
    <mergeCell ref="AC9:AE9"/>
    <mergeCell ref="AC10:AE10"/>
    <mergeCell ref="AC11:AE11"/>
    <mergeCell ref="AC12:AE12"/>
    <mergeCell ref="AC13:AE13"/>
    <mergeCell ref="AC14:AE14"/>
    <mergeCell ref="D3:O3"/>
    <mergeCell ref="AC4:AE4"/>
    <mergeCell ref="AC5:AE5"/>
    <mergeCell ref="AC6:AE6"/>
    <mergeCell ref="AC7:AE7"/>
    <mergeCell ref="AC8:AE8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ABBAE-9118-4E34-AFB4-2BF4C221C1E9}">
  <dimension ref="A1:AD30"/>
  <sheetViews>
    <sheetView zoomScaleNormal="100" workbookViewId="0"/>
  </sheetViews>
  <sheetFormatPr defaultRowHeight="14.5" x14ac:dyDescent="0.35"/>
  <cols>
    <col min="4" max="15" width="4.453125" customWidth="1"/>
    <col min="16" max="16" width="2.08984375" customWidth="1"/>
    <col min="19" max="19" width="7.36328125" customWidth="1"/>
    <col min="20" max="20" width="5.90625" customWidth="1"/>
    <col min="23" max="23" width="4.54296875" customWidth="1"/>
    <col min="26" max="26" width="5.26953125" customWidth="1"/>
  </cols>
  <sheetData>
    <row r="1" spans="1:30" x14ac:dyDescent="0.35">
      <c r="A1" s="1" t="s">
        <v>64</v>
      </c>
      <c r="Q1" t="s">
        <v>65</v>
      </c>
      <c r="X1" t="s">
        <v>66</v>
      </c>
    </row>
    <row r="2" spans="1:30" ht="14.5" customHeight="1" x14ac:dyDescent="0.35"/>
    <row r="3" spans="1:30" ht="15" thickBot="1" x14ac:dyDescent="0.4">
      <c r="A3" s="3" t="s">
        <v>2</v>
      </c>
      <c r="B3" s="4" t="s">
        <v>3</v>
      </c>
      <c r="C3" s="5" t="s">
        <v>4</v>
      </c>
      <c r="D3" s="6" t="s">
        <v>5</v>
      </c>
      <c r="E3" s="7"/>
      <c r="F3" s="7"/>
      <c r="G3" s="7"/>
      <c r="H3" s="7"/>
      <c r="I3" s="7"/>
      <c r="J3" s="7"/>
      <c r="K3" s="7"/>
      <c r="L3" s="7"/>
      <c r="M3" s="7"/>
      <c r="N3" s="7"/>
      <c r="O3" s="8"/>
      <c r="T3" s="10" t="s">
        <v>14</v>
      </c>
      <c r="U3" s="10" t="s">
        <v>6</v>
      </c>
      <c r="V3" s="10" t="s">
        <v>67</v>
      </c>
      <c r="X3" t="s">
        <v>54</v>
      </c>
      <c r="AB3" s="31" t="s">
        <v>68</v>
      </c>
      <c r="AC3" s="31">
        <v>0.05</v>
      </c>
    </row>
    <row r="4" spans="1:30" ht="15" thickTop="1" x14ac:dyDescent="0.35">
      <c r="A4" s="11" t="s">
        <v>11</v>
      </c>
      <c r="B4" s="12" t="s">
        <v>12</v>
      </c>
      <c r="C4" s="13" t="s">
        <v>13</v>
      </c>
      <c r="D4" s="14">
        <v>23</v>
      </c>
      <c r="E4" s="14">
        <v>18</v>
      </c>
      <c r="F4" s="14">
        <v>26</v>
      </c>
      <c r="G4" s="14">
        <v>32</v>
      </c>
      <c r="H4" s="14">
        <v>13</v>
      </c>
      <c r="I4" s="14">
        <v>31</v>
      </c>
      <c r="J4" s="14">
        <v>26</v>
      </c>
      <c r="K4" s="14">
        <v>34</v>
      </c>
      <c r="L4" s="14">
        <v>17</v>
      </c>
      <c r="M4" s="14">
        <v>23</v>
      </c>
      <c r="N4" s="14">
        <v>28</v>
      </c>
      <c r="O4" s="15">
        <v>26</v>
      </c>
      <c r="Q4" s="33" t="e">
        <f t="array" aca="1" ref="Q4:Q5" ca="1">ExtractUnique(A4:A11)</f>
        <v>#NAME?</v>
      </c>
      <c r="R4" s="35"/>
      <c r="S4" s="36"/>
      <c r="T4" s="33">
        <f ca="1">SUMIF($Q$22:$Q$29,Q4,$T$22:$T$29)</f>
        <v>0</v>
      </c>
      <c r="U4" s="35" t="str">
        <f t="array" aca="1" ref="U4" ca="1">IF(T4=0,"",AVERAGE(IF($A$4:$A$11=Q4,$D$4:$O$11,"")))</f>
        <v/>
      </c>
      <c r="V4" s="36" t="str">
        <f t="array" aca="1" ref="V4" ca="1">IF(T4&lt;2,"",VAR(IF($A$4:$A$11=Q4,$D$4:$O$11,"")))</f>
        <v/>
      </c>
      <c r="X4" s="30"/>
      <c r="Y4" s="30" t="s">
        <v>15</v>
      </c>
      <c r="Z4" s="30" t="s">
        <v>16</v>
      </c>
      <c r="AA4" s="30" t="s">
        <v>17</v>
      </c>
      <c r="AB4" s="30" t="s">
        <v>56</v>
      </c>
      <c r="AC4" s="30" t="s">
        <v>69</v>
      </c>
      <c r="AD4" s="30" t="s">
        <v>70</v>
      </c>
    </row>
    <row r="5" spans="1:30" x14ac:dyDescent="0.35">
      <c r="A5" s="37" t="s">
        <v>11</v>
      </c>
      <c r="B5" s="38" t="s">
        <v>12</v>
      </c>
      <c r="C5" s="13" t="s">
        <v>19</v>
      </c>
      <c r="D5">
        <v>24</v>
      </c>
      <c r="E5">
        <v>25</v>
      </c>
      <c r="F5">
        <v>14</v>
      </c>
      <c r="G5">
        <v>17</v>
      </c>
      <c r="H5">
        <v>30</v>
      </c>
      <c r="I5">
        <v>18</v>
      </c>
      <c r="J5">
        <v>11</v>
      </c>
      <c r="K5">
        <v>16</v>
      </c>
      <c r="L5">
        <v>25</v>
      </c>
      <c r="M5">
        <v>18</v>
      </c>
      <c r="N5">
        <v>14</v>
      </c>
      <c r="O5" s="13">
        <v>25</v>
      </c>
      <c r="Q5" s="34" t="e">
        <f ca="1"/>
        <v>#NAME?</v>
      </c>
      <c r="S5" s="39"/>
      <c r="T5" s="40">
        <f ca="1">SUMIF($Q$22:$Q$29,Q5,$T$22:$T$29)</f>
        <v>0</v>
      </c>
      <c r="U5" t="str">
        <f t="array" aca="1" ref="U5" ca="1">IF(T5=0,"",AVERAGE(IF($A$4:$A$11=Q5,$D$4:$O$11,"")))</f>
        <v/>
      </c>
      <c r="V5" s="39" t="str">
        <f t="array" aca="1" ref="V5" ca="1">IF(T5&lt;2,"",VAR(IF($A$4:$A$11=Q5,$D$4:$O$11,"")))</f>
        <v/>
      </c>
      <c r="X5" t="s">
        <v>24</v>
      </c>
      <c r="Y5" t="e">
        <f ca="1">DEVSQ(U4:U5)*T4</f>
        <v>#NUM!</v>
      </c>
      <c r="Z5">
        <f ca="1">COUNT(U4:U5)-1</f>
        <v>-1</v>
      </c>
      <c r="AA5" t="e">
        <f t="shared" ref="AA5:AA13" ca="1" si="0">Y5/Z5</f>
        <v>#NUM!</v>
      </c>
      <c r="AB5" t="e">
        <f ca="1">AA5/AA12</f>
        <v>#NUM!</v>
      </c>
      <c r="AC5" t="e">
        <f ca="1">FDIST(AB5,Z5,Z12)</f>
        <v>#NUM!</v>
      </c>
      <c r="AD5" t="e">
        <f ca="1">Y5/(Y5+Y12)</f>
        <v>#NUM!</v>
      </c>
    </row>
    <row r="6" spans="1:30" x14ac:dyDescent="0.35">
      <c r="A6" s="11" t="s">
        <v>11</v>
      </c>
      <c r="B6" s="38" t="s">
        <v>22</v>
      </c>
      <c r="C6" s="41" t="s">
        <v>13</v>
      </c>
      <c r="D6">
        <v>16</v>
      </c>
      <c r="E6">
        <v>31</v>
      </c>
      <c r="F6">
        <v>17</v>
      </c>
      <c r="G6">
        <v>11</v>
      </c>
      <c r="H6">
        <v>34</v>
      </c>
      <c r="I6">
        <v>24</v>
      </c>
      <c r="J6">
        <v>24</v>
      </c>
      <c r="K6">
        <v>19</v>
      </c>
      <c r="L6">
        <v>31</v>
      </c>
      <c r="M6">
        <v>16</v>
      </c>
      <c r="N6">
        <v>11</v>
      </c>
      <c r="O6" s="41">
        <v>19</v>
      </c>
      <c r="Q6" s="40"/>
      <c r="R6" t="e">
        <f t="array" aca="1" ref="R6:R7" ca="1">ExtractUnique(B4:B11)</f>
        <v>#NAME?</v>
      </c>
      <c r="S6" s="39"/>
      <c r="T6" s="40">
        <f ca="1">SUMIF($R$22:$R$29,R6,$T$22:$T$29)</f>
        <v>0</v>
      </c>
      <c r="U6" t="str">
        <f t="array" aca="1" ref="U6" ca="1">IF(T6=0,"",AVERAGE(IF($B$4:$B$11=R6,$D$4:$O$11,"")))</f>
        <v/>
      </c>
      <c r="V6" s="39" t="str">
        <f t="array" aca="1" ref="V6" ca="1">IF(T6&lt;2,"",VAR(IF($B$4:$B$11=R6,$D$4:$O$11,"")))</f>
        <v/>
      </c>
      <c r="X6" t="s">
        <v>26</v>
      </c>
      <c r="Y6" t="e">
        <f ca="1">DEVSQ(U6:U7)*T6</f>
        <v>#NUM!</v>
      </c>
      <c r="Z6">
        <f ca="1">COUNT(U6:U7)-1</f>
        <v>-1</v>
      </c>
      <c r="AA6" t="e">
        <f t="shared" ca="1" si="0"/>
        <v>#NUM!</v>
      </c>
      <c r="AB6" t="e">
        <f ca="1">AA6/AA12</f>
        <v>#NUM!</v>
      </c>
      <c r="AC6" t="e">
        <f ca="1">FDIST(AB6,Z6,Z12)</f>
        <v>#NUM!</v>
      </c>
      <c r="AD6" t="e">
        <f ca="1">Y6/(Y6+Y12)</f>
        <v>#NUM!</v>
      </c>
    </row>
    <row r="7" spans="1:30" x14ac:dyDescent="0.35">
      <c r="A7" s="11" t="s">
        <v>11</v>
      </c>
      <c r="B7" s="38" t="s">
        <v>22</v>
      </c>
      <c r="C7" s="41" t="s">
        <v>19</v>
      </c>
      <c r="D7">
        <v>31</v>
      </c>
      <c r="E7">
        <v>29</v>
      </c>
      <c r="F7">
        <v>40</v>
      </c>
      <c r="G7">
        <v>31</v>
      </c>
      <c r="H7">
        <v>35</v>
      </c>
      <c r="I7">
        <v>25</v>
      </c>
      <c r="J7">
        <v>18</v>
      </c>
      <c r="K7">
        <v>29</v>
      </c>
      <c r="L7">
        <v>36</v>
      </c>
      <c r="M7">
        <v>42</v>
      </c>
      <c r="N7">
        <v>40</v>
      </c>
      <c r="O7" s="41">
        <v>36</v>
      </c>
      <c r="Q7" s="40"/>
      <c r="R7" t="e">
        <f ca="1"/>
        <v>#NAME?</v>
      </c>
      <c r="S7" s="39"/>
      <c r="T7" s="40">
        <f ca="1">SUMIF($R$22:$R$29,R7,$T$22:$T$29)</f>
        <v>0</v>
      </c>
      <c r="U7" t="str">
        <f t="array" aca="1" ref="U7" ca="1">IF(T7=0,"",AVERAGE(IF($B$4:$B$11=R7,$D$4:$O$11,"")))</f>
        <v/>
      </c>
      <c r="V7" s="39" t="str">
        <f t="array" aca="1" ref="V7" ca="1">IF(T7&lt;2,"",VAR(IF($B$4:$B$11=R7,$D$4:$O$11,"")))</f>
        <v/>
      </c>
      <c r="X7" t="s">
        <v>29</v>
      </c>
      <c r="Y7" t="e">
        <f ca="1">DEVSQ(U8:U9)*T8</f>
        <v>#NUM!</v>
      </c>
      <c r="Z7">
        <f ca="1">COUNT(U8:U9)-1</f>
        <v>-1</v>
      </c>
      <c r="AA7" t="e">
        <f t="shared" ca="1" si="0"/>
        <v>#NUM!</v>
      </c>
      <c r="AB7" t="e">
        <f ca="1">AA7/AA12</f>
        <v>#NUM!</v>
      </c>
      <c r="AC7" t="e">
        <f ca="1">FDIST(AB7,Z7,Z12)</f>
        <v>#NUM!</v>
      </c>
      <c r="AD7" s="31" t="e">
        <f ca="1">Y7/(Y7+Y12)</f>
        <v>#NUM!</v>
      </c>
    </row>
    <row r="8" spans="1:30" x14ac:dyDescent="0.35">
      <c r="A8" s="11" t="s">
        <v>28</v>
      </c>
      <c r="B8" s="38" t="s">
        <v>12</v>
      </c>
      <c r="C8" s="41" t="s">
        <v>13</v>
      </c>
      <c r="D8">
        <v>19</v>
      </c>
      <c r="E8">
        <v>28</v>
      </c>
      <c r="F8">
        <v>31</v>
      </c>
      <c r="G8">
        <v>23</v>
      </c>
      <c r="H8">
        <v>19</v>
      </c>
      <c r="I8">
        <v>14</v>
      </c>
      <c r="J8">
        <v>4</v>
      </c>
      <c r="K8">
        <v>29</v>
      </c>
      <c r="L8">
        <v>18</v>
      </c>
      <c r="M8">
        <v>22</v>
      </c>
      <c r="N8">
        <v>18</v>
      </c>
      <c r="O8" s="41">
        <v>24</v>
      </c>
      <c r="Q8" s="40"/>
      <c r="S8" s="39" t="e">
        <f t="array" aca="1" ref="S8:S9" ca="1">ExtractUnique(C4:C11)</f>
        <v>#NAME?</v>
      </c>
      <c r="T8" s="40">
        <f ca="1">SUMIF($S$22:$S$29,S8,$T$22:$T$29)</f>
        <v>0</v>
      </c>
      <c r="U8" t="str">
        <f t="array" aca="1" ref="U8" ca="1">IF(T8=0,"",AVERAGE(IF($C$4:$C$11=S8,$D$4:$O$11,"")))</f>
        <v/>
      </c>
      <c r="V8" s="39" t="str">
        <f t="array" aca="1" ref="V8" ca="1">IF(T8&lt;2,"",VAR(IF($C$4:$C$11=S8,$D$4:$O$11,"")))</f>
        <v/>
      </c>
      <c r="X8" t="s">
        <v>33</v>
      </c>
      <c r="Y8" t="e">
        <f ca="1">DEVSQ(U10:U13)*T10-Y5-Y6</f>
        <v>#NUM!</v>
      </c>
      <c r="Z8">
        <f ca="1">Z6*Z5</f>
        <v>1</v>
      </c>
      <c r="AA8" t="e">
        <f t="shared" ca="1" si="0"/>
        <v>#NUM!</v>
      </c>
      <c r="AB8" t="e">
        <f ca="1">AA8/AA12</f>
        <v>#NUM!</v>
      </c>
      <c r="AC8" t="e">
        <f ca="1">FDIST(AB8,Z8,Z12)</f>
        <v>#NUM!</v>
      </c>
      <c r="AD8" t="e">
        <f ca="1">Y8/(Y8+Y12)</f>
        <v>#NUM!</v>
      </c>
    </row>
    <row r="9" spans="1:30" x14ac:dyDescent="0.35">
      <c r="A9" s="11" t="s">
        <v>28</v>
      </c>
      <c r="B9" s="38" t="s">
        <v>12</v>
      </c>
      <c r="C9" s="41" t="s">
        <v>19</v>
      </c>
      <c r="D9">
        <v>29</v>
      </c>
      <c r="E9">
        <v>25</v>
      </c>
      <c r="F9">
        <v>17</v>
      </c>
      <c r="G9">
        <v>12</v>
      </c>
      <c r="H9">
        <v>26</v>
      </c>
      <c r="I9">
        <v>35</v>
      </c>
      <c r="J9">
        <v>10</v>
      </c>
      <c r="K9">
        <v>23</v>
      </c>
      <c r="L9">
        <v>26</v>
      </c>
      <c r="M9">
        <v>18</v>
      </c>
      <c r="N9">
        <v>24</v>
      </c>
      <c r="O9" s="41">
        <v>16</v>
      </c>
      <c r="Q9" s="43"/>
      <c r="R9" s="44"/>
      <c r="S9" s="42" t="e">
        <f ca="1"/>
        <v>#NAME?</v>
      </c>
      <c r="T9" s="43">
        <f ca="1">SUMIF($S$22:$S$29,S9,$T$22:$T$29)</f>
        <v>0</v>
      </c>
      <c r="U9" s="44" t="str">
        <f t="array" aca="1" ref="U9" ca="1">IF(T9=0,"",AVERAGE(IF($C$4:$C$11=S9,$D$4:$O$11,"")))</f>
        <v/>
      </c>
      <c r="V9" s="42" t="str">
        <f t="array" aca="1" ref="V9" ca="1">IF(T9&lt;2,"",VAR(IF($C$4:$C$11=S9,$D$4:$O$11,"")))</f>
        <v/>
      </c>
      <c r="X9" t="s">
        <v>38</v>
      </c>
      <c r="Y9" t="e">
        <f ca="1">DEVSQ(U14:U17)*T14-Y5-Y7</f>
        <v>#NUM!</v>
      </c>
      <c r="Z9">
        <f ca="1">Z7*Z5</f>
        <v>1</v>
      </c>
      <c r="AA9" t="e">
        <f t="shared" ca="1" si="0"/>
        <v>#NUM!</v>
      </c>
      <c r="AB9" t="e">
        <f ca="1">AA9/AA12</f>
        <v>#NUM!</v>
      </c>
      <c r="AC9" t="e">
        <f ca="1">FDIST(AB9,Z9,Z12)</f>
        <v>#NUM!</v>
      </c>
      <c r="AD9" t="e">
        <f ca="1">Y9/(Y9+Y12)</f>
        <v>#NUM!</v>
      </c>
    </row>
    <row r="10" spans="1:30" x14ac:dyDescent="0.35">
      <c r="A10" s="11" t="s">
        <v>28</v>
      </c>
      <c r="B10" s="38" t="s">
        <v>22</v>
      </c>
      <c r="C10" s="41" t="s">
        <v>13</v>
      </c>
      <c r="D10">
        <v>28</v>
      </c>
      <c r="E10">
        <v>37</v>
      </c>
      <c r="F10">
        <v>22</v>
      </c>
      <c r="G10">
        <v>44</v>
      </c>
      <c r="H10">
        <v>37</v>
      </c>
      <c r="I10">
        <v>42</v>
      </c>
      <c r="J10">
        <v>30</v>
      </c>
      <c r="K10">
        <v>37</v>
      </c>
      <c r="L10">
        <v>25</v>
      </c>
      <c r="M10">
        <v>38</v>
      </c>
      <c r="N10">
        <v>41</v>
      </c>
      <c r="O10" s="41">
        <v>28</v>
      </c>
      <c r="Q10" s="33" t="e">
        <f ca="1">$Q$4</f>
        <v>#NAME?</v>
      </c>
      <c r="R10" s="35" t="e">
        <f ca="1">$R6</f>
        <v>#NAME?</v>
      </c>
      <c r="S10" s="36"/>
      <c r="T10" s="33">
        <f ca="1">SUMIFS($T$22:$T$29,$Q$22:$Q$29,Q10,$R$22:$R$29,R10)</f>
        <v>0</v>
      </c>
      <c r="U10" s="35" t="str">
        <f t="array" aca="1" ref="U10" ca="1">IF(T10=0,"",AVERAGE(IF($A$4:$A$11=Q10,IF($B$4:$B$11=R10,$D$4:$O$11,""))))</f>
        <v/>
      </c>
      <c r="V10" s="36" t="str">
        <f t="array" aca="1" ref="V10" ca="1">IF(T10&lt;2,"",VAR(IF($A$4:$A$11=Q10,IF($B$4:$B$11=R10,$D$4:$O$11,""))))</f>
        <v/>
      </c>
      <c r="X10" t="s">
        <v>43</v>
      </c>
      <c r="Y10" t="e">
        <f ca="1">DEVSQ(U18:U21)*T18-Y6-Y7</f>
        <v>#NUM!</v>
      </c>
      <c r="Z10">
        <f ca="1">Z7*Z6</f>
        <v>1</v>
      </c>
      <c r="AA10" t="e">
        <f t="shared" ca="1" si="0"/>
        <v>#NUM!</v>
      </c>
      <c r="AB10" t="e">
        <f ca="1">AA10/AA12</f>
        <v>#NUM!</v>
      </c>
      <c r="AC10" t="e">
        <f ca="1">FDIST(AB10,Z10,Z12)</f>
        <v>#NUM!</v>
      </c>
      <c r="AD10" t="e">
        <f ca="1">Y10/(Y10+Y12)</f>
        <v>#NUM!</v>
      </c>
    </row>
    <row r="11" spans="1:30" x14ac:dyDescent="0.35">
      <c r="A11" s="25" t="s">
        <v>28</v>
      </c>
      <c r="B11" s="27" t="s">
        <v>22</v>
      </c>
      <c r="C11" s="26" t="s">
        <v>19</v>
      </c>
      <c r="D11" s="28">
        <v>35</v>
      </c>
      <c r="E11" s="28">
        <v>23</v>
      </c>
      <c r="F11" s="28">
        <v>24</v>
      </c>
      <c r="G11" s="28">
        <v>11</v>
      </c>
      <c r="H11" s="28">
        <v>23</v>
      </c>
      <c r="I11" s="28">
        <v>30</v>
      </c>
      <c r="J11" s="28">
        <v>26</v>
      </c>
      <c r="K11" s="28">
        <v>16</v>
      </c>
      <c r="L11" s="28">
        <v>23</v>
      </c>
      <c r="M11" s="28">
        <v>14</v>
      </c>
      <c r="N11" s="28">
        <v>19</v>
      </c>
      <c r="O11" s="26">
        <v>25</v>
      </c>
      <c r="Q11" s="40" t="e">
        <f ca="1">$Q$4</f>
        <v>#NAME?</v>
      </c>
      <c r="R11" t="e">
        <f ca="1">$R7</f>
        <v>#NAME?</v>
      </c>
      <c r="S11" s="39"/>
      <c r="T11" s="40">
        <f ca="1">SUMIFS($T$22:$T$29,$Q$22:$Q$29,Q11,$R$22:$R$29,R11)</f>
        <v>0</v>
      </c>
      <c r="U11" t="str">
        <f t="array" aca="1" ref="U11" ca="1">IF(T11=0,"",AVERAGE(IF($A$4:$A$11=Q11,IF($B$4:$B$11=R11,$D$4:$O$11,""))))</f>
        <v/>
      </c>
      <c r="V11" s="39" t="str">
        <f t="array" aca="1" ref="V11" ca="1">IF(T11&lt;2,"",VAR(IF($A$4:$A$11=Q11,IF($B$4:$B$11=R11,$D$4:$O$11,""))))</f>
        <v/>
      </c>
      <c r="X11" t="s">
        <v>48</v>
      </c>
      <c r="Y11" t="e">
        <f ca="1">DEVSQ(U22:U29)*T22-Y10-Y9-Y8-Y7-Y6-Y5</f>
        <v>#NUM!</v>
      </c>
      <c r="Z11">
        <f ca="1">Z7*Z6*Z5</f>
        <v>-1</v>
      </c>
      <c r="AA11" t="e">
        <f t="shared" ca="1" si="0"/>
        <v>#NUM!</v>
      </c>
      <c r="AB11" t="e">
        <f ca="1">AA11/AA12</f>
        <v>#NUM!</v>
      </c>
      <c r="AC11" t="e">
        <f ca="1">FDIST(AB11,Z11,Z12)</f>
        <v>#NUM!</v>
      </c>
      <c r="AD11" t="e">
        <f ca="1">Y11/(Y11+Y12)</f>
        <v>#NUM!</v>
      </c>
    </row>
    <row r="12" spans="1:30" x14ac:dyDescent="0.35">
      <c r="Q12" s="40" t="e">
        <f ca="1">$Q$5</f>
        <v>#NAME?</v>
      </c>
      <c r="R12" t="e">
        <f ca="1">$R6</f>
        <v>#NAME?</v>
      </c>
      <c r="S12" s="39"/>
      <c r="T12" s="40">
        <f ca="1">SUMIFS($T$22:$T$29,$Q$22:$Q$29,Q12,$R$22:$R$29,R12)</f>
        <v>0</v>
      </c>
      <c r="U12" t="str">
        <f t="array" aca="1" ref="U12" ca="1">IF(T12=0,"",AVERAGE(IF($A$4:$A$11=Q12,IF($B$4:$B$11=R12,$D$4:$O$11,""))))</f>
        <v/>
      </c>
      <c r="V12" s="39" t="str">
        <f t="array" aca="1" ref="V12" ca="1">IF(T12&lt;2,"",VAR(IF($A$4:$A$11=Q12,IF($B$4:$B$11=R12,$D$4:$O$11,""))))</f>
        <v/>
      </c>
      <c r="X12" t="s">
        <v>71</v>
      </c>
      <c r="Y12" t="e">
        <f ca="1">Y13-Y11-Y10-Y9-Y8-Y7-Y6-Y5</f>
        <v>#NUM!</v>
      </c>
      <c r="Z12">
        <f ca="1">T30-(Z5+1)*(Z6+1)*(Z7+1)</f>
        <v>96</v>
      </c>
      <c r="AA12" t="e">
        <f t="shared" ca="1" si="0"/>
        <v>#NUM!</v>
      </c>
    </row>
    <row r="13" spans="1:30" x14ac:dyDescent="0.35">
      <c r="Q13" s="43" t="e">
        <f ca="1">$Q$5</f>
        <v>#NAME?</v>
      </c>
      <c r="R13" s="44" t="e">
        <f ca="1">$R7</f>
        <v>#NAME?</v>
      </c>
      <c r="S13" s="42"/>
      <c r="T13" s="43">
        <f ca="1">SUMIFS($T$22:$T$29,$Q$22:$Q$29,Q13,$R$22:$R$29,R13)</f>
        <v>0</v>
      </c>
      <c r="U13" s="44" t="str">
        <f t="array" aca="1" ref="U13" ca="1">IF(T13=0,"",AVERAGE(IF($A$4:$A$11=Q13,IF($B$4:$B$11=R13,$D$4:$O$11,""))))</f>
        <v/>
      </c>
      <c r="V13" s="42" t="str">
        <f t="array" aca="1" ref="V13" ca="1">IF(T13&lt;2,"",VAR(IF($A$4:$A$11=Q13,IF($B$4:$B$11=R13,$D$4:$O$11,""))))</f>
        <v/>
      </c>
      <c r="X13" s="45" t="s">
        <v>63</v>
      </c>
      <c r="Y13" s="45">
        <f>V30*Z13</f>
        <v>6867.65625</v>
      </c>
      <c r="Z13" s="45">
        <f>T30-1</f>
        <v>95</v>
      </c>
      <c r="AA13" s="45">
        <f t="shared" si="0"/>
        <v>72.29111842105263</v>
      </c>
      <c r="AB13" s="45"/>
      <c r="AC13" s="45"/>
      <c r="AD13" s="45"/>
    </row>
    <row r="14" spans="1:30" x14ac:dyDescent="0.35">
      <c r="Q14" s="33" t="e">
        <f ca="1">$Q$4</f>
        <v>#NAME?</v>
      </c>
      <c r="R14" s="35"/>
      <c r="S14" s="36" t="e">
        <f ca="1">$S8</f>
        <v>#NAME?</v>
      </c>
      <c r="T14" s="33">
        <f ca="1">SUMIFS($T$22:$T$29,$Q$22:$Q$29,Q14,$S$22:$S$29,S14)</f>
        <v>0</v>
      </c>
      <c r="U14" s="35" t="str">
        <f t="array" aca="1" ref="U14" ca="1">IF(T14=0,"",AVERAGE(IF($A$4:$A$11=Q14,IF($C$4:$C$11=S14,$D$4:$O$11,""))))</f>
        <v/>
      </c>
      <c r="V14" s="36" t="str">
        <f t="array" aca="1" ref="V14" ca="1">IF(T14&lt;2,"",VAR(IF($A$4:$A$11=Q14,IF($C$4:$C$11=S14,$D$4:$O$11,""))))</f>
        <v/>
      </c>
    </row>
    <row r="15" spans="1:30" x14ac:dyDescent="0.35">
      <c r="Q15" s="40" t="e">
        <f ca="1">$Q$4</f>
        <v>#NAME?</v>
      </c>
      <c r="S15" s="39" t="e">
        <f ca="1">$S9</f>
        <v>#NAME?</v>
      </c>
      <c r="T15" s="40">
        <f ca="1">SUMIFS($T$22:$T$29,$Q$22:$Q$29,Q15,$S$22:$S$29,S15)</f>
        <v>0</v>
      </c>
      <c r="U15" t="str">
        <f t="array" aca="1" ref="U15" ca="1">IF(T15=0,"",AVERAGE(IF($A$4:$A$11=Q15,IF($C$4:$C$11=S15,$D$4:$O$11,""))))</f>
        <v/>
      </c>
      <c r="V15" s="39" t="str">
        <f t="array" aca="1" ref="V15" ca="1">IF(T15&lt;2,"",VAR(IF($A$4:$A$11=Q15,IF($C$4:$C$11=S15,$D$4:$O$11,""))))</f>
        <v/>
      </c>
    </row>
    <row r="16" spans="1:30" x14ac:dyDescent="0.35">
      <c r="Q16" s="40" t="e">
        <f ca="1">$Q$5</f>
        <v>#NAME?</v>
      </c>
      <c r="S16" s="39" t="e">
        <f ca="1">$S8</f>
        <v>#NAME?</v>
      </c>
      <c r="T16" s="40">
        <f ca="1">SUMIFS($T$22:$T$29,$Q$22:$Q$29,Q16,$S$22:$S$29,S16)</f>
        <v>0</v>
      </c>
      <c r="U16" t="str">
        <f t="array" aca="1" ref="U16" ca="1">IF(T16=0,"",AVERAGE(IF($A$4:$A$11=Q16,IF($C$4:$C$11=S16,$D$4:$O$11,""))))</f>
        <v/>
      </c>
      <c r="V16" s="39" t="str">
        <f t="array" aca="1" ref="V16" ca="1">IF(T16&lt;2,"",VAR(IF($A$4:$A$11=Q16,IF($C$4:$C$11=S16,$D$4:$O$11,""))))</f>
        <v/>
      </c>
    </row>
    <row r="17" spans="17:22" x14ac:dyDescent="0.35">
      <c r="Q17" s="43" t="e">
        <f ca="1">$Q$5</f>
        <v>#NAME?</v>
      </c>
      <c r="R17" s="44"/>
      <c r="S17" s="42" t="e">
        <f ca="1">$S9</f>
        <v>#NAME?</v>
      </c>
      <c r="T17" s="43">
        <f ca="1">SUMIFS($T$22:$T$29,$Q$22:$Q$29,Q17,$S$22:$S$29,S17)</f>
        <v>0</v>
      </c>
      <c r="U17" s="44" t="str">
        <f t="array" aca="1" ref="U17" ca="1">IF(T17=0,"",AVERAGE(IF($A$4:$A$11=Q17,IF($C$4:$C$11=S17,$D$4:$O$11,""))))</f>
        <v/>
      </c>
      <c r="V17" s="42" t="str">
        <f t="array" aca="1" ref="V17" ca="1">IF(T17&lt;2,"",VAR(IF($A$4:$A$11=Q17,IF($C$4:$C$11=S17,$D$4:$O$11,""))))</f>
        <v/>
      </c>
    </row>
    <row r="18" spans="17:22" x14ac:dyDescent="0.35">
      <c r="Q18" s="33"/>
      <c r="R18" s="35" t="e">
        <f ca="1">$R$6</f>
        <v>#NAME?</v>
      </c>
      <c r="S18" s="36" t="e">
        <f ca="1">$S8</f>
        <v>#NAME?</v>
      </c>
      <c r="T18" s="33">
        <f ca="1">SUMIFS($T$22:$T$29,$R$22:$R$29,R18,$S$22:$S$29,S18)</f>
        <v>0</v>
      </c>
      <c r="U18" s="35" t="str">
        <f t="array" aca="1" ref="U18" ca="1">IF(T18=0,"",AVERAGE(IF($B$4:$B$11=R18,IF($C$4:$C$11=S18,$D$4:$O$11,""))))</f>
        <v/>
      </c>
      <c r="V18" s="36" t="str">
        <f t="array" aca="1" ref="V18" ca="1">IF(T18&lt;2,"",VAR(IF($B$4:$B$11=R18,IF($C$4:$C$11=S18,$D$4:$O$11,""))))</f>
        <v/>
      </c>
    </row>
    <row r="19" spans="17:22" x14ac:dyDescent="0.35">
      <c r="Q19" s="40"/>
      <c r="R19" t="e">
        <f ca="1">$R$6</f>
        <v>#NAME?</v>
      </c>
      <c r="S19" s="39" t="e">
        <f ca="1">$S9</f>
        <v>#NAME?</v>
      </c>
      <c r="T19" s="40">
        <f ca="1">SUMIFS($T$22:$T$29,$R$22:$R$29,R19,$S$22:$S$29,S19)</f>
        <v>0</v>
      </c>
      <c r="U19" t="str">
        <f t="array" aca="1" ref="U19" ca="1">IF(T19=0,"",AVERAGE(IF($B$4:$B$11=R19,IF($C$4:$C$11=S19,$D$4:$O$11,""))))</f>
        <v/>
      </c>
      <c r="V19" s="39" t="str">
        <f t="array" aca="1" ref="V19" ca="1">IF(T19&lt;2,"",VAR(IF($B$4:$B$11=R19,IF($C$4:$C$11=S19,$D$4:$O$11,""))))</f>
        <v/>
      </c>
    </row>
    <row r="20" spans="17:22" x14ac:dyDescent="0.35">
      <c r="Q20" s="40"/>
      <c r="R20" t="e">
        <f ca="1">$R$7</f>
        <v>#NAME?</v>
      </c>
      <c r="S20" s="39" t="e">
        <f ca="1">$S8</f>
        <v>#NAME?</v>
      </c>
      <c r="T20" s="40">
        <f ca="1">SUMIFS($T$22:$T$29,$R$22:$R$29,R20,$S$22:$S$29,S20)</f>
        <v>0</v>
      </c>
      <c r="U20" t="str">
        <f t="array" aca="1" ref="U20" ca="1">IF(T20=0,"",AVERAGE(IF($B$4:$B$11=R20,IF($C$4:$C$11=S20,$D$4:$O$11,""))))</f>
        <v/>
      </c>
      <c r="V20" s="39" t="str">
        <f t="array" aca="1" ref="V20" ca="1">IF(T20&lt;2,"",VAR(IF($B$4:$B$11=R20,IF($C$4:$C$11=S20,$D$4:$O$11,""))))</f>
        <v/>
      </c>
    </row>
    <row r="21" spans="17:22" x14ac:dyDescent="0.35">
      <c r="Q21" s="43"/>
      <c r="R21" s="44" t="e">
        <f ca="1">$R$7</f>
        <v>#NAME?</v>
      </c>
      <c r="S21" s="42" t="e">
        <f ca="1">$S9</f>
        <v>#NAME?</v>
      </c>
      <c r="T21" s="43">
        <f ca="1">SUMIFS($T$22:$T$29,$R$22:$R$29,R21,$S$22:$S$29,S21)</f>
        <v>0</v>
      </c>
      <c r="U21" s="44" t="str">
        <f t="array" aca="1" ref="U21" ca="1">IF(T21=0,"",AVERAGE(IF($B$4:$B$11=R21,IF($C$4:$C$11=S21,$D$4:$O$11,""))))</f>
        <v/>
      </c>
      <c r="V21" s="42" t="str">
        <f t="array" aca="1" ref="V21" ca="1">IF(T21&lt;2,"",VAR(IF($B$4:$B$11=R21,IF($C$4:$C$11=S21,$D$4:$O$11,""))))</f>
        <v/>
      </c>
    </row>
    <row r="22" spans="17:22" x14ac:dyDescent="0.35">
      <c r="Q22" s="33" t="str">
        <f>A4</f>
        <v>Male</v>
      </c>
      <c r="R22" s="35" t="str">
        <f t="shared" ref="R22:S29" si="1">B4</f>
        <v>Italian</v>
      </c>
      <c r="S22" s="36" t="str">
        <f t="shared" si="1"/>
        <v>Seated</v>
      </c>
      <c r="T22" s="33">
        <f>COUNT(D4:O4)</f>
        <v>12</v>
      </c>
      <c r="U22" s="35">
        <f>AVERAGE(D4:O4)</f>
        <v>24.75</v>
      </c>
      <c r="V22" s="36">
        <f>VAR(D4:O4)</f>
        <v>40.204545454545453</v>
      </c>
    </row>
    <row r="23" spans="17:22" x14ac:dyDescent="0.35">
      <c r="Q23" s="40" t="str">
        <f t="shared" ref="Q23:Q29" si="2">A5</f>
        <v>Male</v>
      </c>
      <c r="R23" t="str">
        <f t="shared" si="1"/>
        <v>Italian</v>
      </c>
      <c r="S23" s="39" t="str">
        <f t="shared" si="1"/>
        <v>Prone</v>
      </c>
      <c r="T23" s="40">
        <f t="shared" ref="T23:T29" si="3">COUNT(D5:O5)</f>
        <v>12</v>
      </c>
      <c r="U23">
        <f t="shared" ref="U23:U29" si="4">AVERAGE(D5:O5)</f>
        <v>19.75</v>
      </c>
      <c r="V23" s="39">
        <f t="shared" ref="V23:V29" si="5">VAR(D5:O5)</f>
        <v>34.204545454545453</v>
      </c>
    </row>
    <row r="24" spans="17:22" x14ac:dyDescent="0.35">
      <c r="Q24" s="40" t="str">
        <f t="shared" si="2"/>
        <v>Male</v>
      </c>
      <c r="R24" t="str">
        <f t="shared" si="1"/>
        <v>Foreign</v>
      </c>
      <c r="S24" s="39" t="str">
        <f t="shared" si="1"/>
        <v>Seated</v>
      </c>
      <c r="T24" s="40">
        <f t="shared" si="3"/>
        <v>12</v>
      </c>
      <c r="U24">
        <f t="shared" si="4"/>
        <v>21.083333333333332</v>
      </c>
      <c r="V24" s="39">
        <f t="shared" si="5"/>
        <v>60.083333333333364</v>
      </c>
    </row>
    <row r="25" spans="17:22" x14ac:dyDescent="0.35">
      <c r="Q25" s="40" t="str">
        <f t="shared" si="2"/>
        <v>Male</v>
      </c>
      <c r="R25" t="str">
        <f t="shared" si="1"/>
        <v>Foreign</v>
      </c>
      <c r="S25" s="39" t="str">
        <f t="shared" si="1"/>
        <v>Prone</v>
      </c>
      <c r="T25" s="40">
        <f t="shared" si="3"/>
        <v>12</v>
      </c>
      <c r="U25">
        <f t="shared" si="4"/>
        <v>32.666666666666664</v>
      </c>
      <c r="V25" s="39">
        <f t="shared" si="5"/>
        <v>48.060606060606005</v>
      </c>
    </row>
    <row r="26" spans="17:22" x14ac:dyDescent="0.35">
      <c r="Q26" s="40" t="str">
        <f t="shared" si="2"/>
        <v>Female</v>
      </c>
      <c r="R26" t="str">
        <f t="shared" si="1"/>
        <v>Italian</v>
      </c>
      <c r="S26" s="39" t="str">
        <f t="shared" si="1"/>
        <v>Seated</v>
      </c>
      <c r="T26" s="40">
        <f t="shared" si="3"/>
        <v>12</v>
      </c>
      <c r="U26">
        <f t="shared" si="4"/>
        <v>20.75</v>
      </c>
      <c r="V26" s="39">
        <f t="shared" si="5"/>
        <v>53.659090909090907</v>
      </c>
    </row>
    <row r="27" spans="17:22" x14ac:dyDescent="0.35">
      <c r="Q27" s="40" t="str">
        <f t="shared" si="2"/>
        <v>Female</v>
      </c>
      <c r="R27" t="str">
        <f t="shared" si="1"/>
        <v>Italian</v>
      </c>
      <c r="S27" s="39" t="str">
        <f t="shared" si="1"/>
        <v>Prone</v>
      </c>
      <c r="T27" s="40">
        <f t="shared" si="3"/>
        <v>12</v>
      </c>
      <c r="U27">
        <f t="shared" si="4"/>
        <v>21.75</v>
      </c>
      <c r="V27" s="39">
        <f t="shared" si="5"/>
        <v>53.113636363636367</v>
      </c>
    </row>
    <row r="28" spans="17:22" x14ac:dyDescent="0.35">
      <c r="Q28" s="40" t="str">
        <f t="shared" si="2"/>
        <v>Female</v>
      </c>
      <c r="R28" t="str">
        <f t="shared" si="1"/>
        <v>Foreign</v>
      </c>
      <c r="S28" s="39" t="str">
        <f t="shared" si="1"/>
        <v>Seated</v>
      </c>
      <c r="T28" s="40">
        <f t="shared" si="3"/>
        <v>12</v>
      </c>
      <c r="U28">
        <f t="shared" si="4"/>
        <v>34.083333333333336</v>
      </c>
      <c r="V28" s="39">
        <f t="shared" si="5"/>
        <v>51.719696969696912</v>
      </c>
    </row>
    <row r="29" spans="17:22" x14ac:dyDescent="0.35">
      <c r="Q29" s="43" t="str">
        <f t="shared" si="2"/>
        <v>Female</v>
      </c>
      <c r="R29" s="44" t="str">
        <f t="shared" si="1"/>
        <v>Foreign</v>
      </c>
      <c r="S29" s="42" t="str">
        <f t="shared" si="1"/>
        <v>Prone</v>
      </c>
      <c r="T29" s="43">
        <f t="shared" si="3"/>
        <v>12</v>
      </c>
      <c r="U29" s="44">
        <f t="shared" si="4"/>
        <v>22.416666666666668</v>
      </c>
      <c r="V29" s="42">
        <f t="shared" si="5"/>
        <v>44.810606060606091</v>
      </c>
    </row>
    <row r="30" spans="17:22" x14ac:dyDescent="0.35">
      <c r="T30">
        <f>SUM(T22:T29)</f>
        <v>96</v>
      </c>
      <c r="U30">
        <f>AVERAGE(D4:O11)</f>
        <v>24.65625</v>
      </c>
      <c r="V30">
        <f>VAR(D4:O11)</f>
        <v>72.29111842105263</v>
      </c>
    </row>
  </sheetData>
  <mergeCells count="1">
    <mergeCell ref="D3:O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0BFB1-177C-4A6C-999C-142F8F3F36DD}">
  <dimension ref="A1:AI98"/>
  <sheetViews>
    <sheetView zoomScaleNormal="100" workbookViewId="0"/>
  </sheetViews>
  <sheetFormatPr defaultRowHeight="14.5" x14ac:dyDescent="0.35"/>
  <cols>
    <col min="1" max="3" width="7.36328125" customWidth="1"/>
    <col min="4" max="4" width="4.36328125" customWidth="1"/>
    <col min="5" max="5" width="4.6328125" customWidth="1"/>
    <col min="8" max="8" width="7.453125" customWidth="1"/>
    <col min="9" max="9" width="5.90625" customWidth="1"/>
    <col min="12" max="12" width="4" customWidth="1"/>
    <col min="15" max="15" width="4.26953125" customWidth="1"/>
  </cols>
  <sheetData>
    <row r="1" spans="1:35" x14ac:dyDescent="0.35">
      <c r="A1" s="1" t="s">
        <v>72</v>
      </c>
      <c r="F1" t="s">
        <v>65</v>
      </c>
      <c r="M1" t="s">
        <v>73</v>
      </c>
      <c r="U1" t="s">
        <v>74</v>
      </c>
    </row>
    <row r="2" spans="1:35" ht="15" customHeight="1" x14ac:dyDescent="0.35">
      <c r="A2" s="45"/>
      <c r="B2" s="45"/>
      <c r="C2" s="45"/>
      <c r="D2" s="45"/>
    </row>
    <row r="3" spans="1:35" ht="15" thickBot="1" x14ac:dyDescent="0.4">
      <c r="A3" t="s">
        <v>11</v>
      </c>
      <c r="B3" t="s">
        <v>12</v>
      </c>
      <c r="C3" t="s">
        <v>13</v>
      </c>
      <c r="D3">
        <v>23</v>
      </c>
      <c r="I3" s="10" t="s">
        <v>14</v>
      </c>
      <c r="J3" s="10" t="s">
        <v>6</v>
      </c>
      <c r="K3" s="10" t="s">
        <v>67</v>
      </c>
      <c r="M3" t="s">
        <v>54</v>
      </c>
      <c r="Q3" s="31" t="s">
        <v>68</v>
      </c>
      <c r="R3" s="31">
        <v>0.05</v>
      </c>
      <c r="U3" s="33" t="e">
        <f t="array" aca="1" ref="U3:AI10" ca="1">Anova3Rows(A3:D98)</f>
        <v>#NAME?</v>
      </c>
      <c r="V3" s="35" t="e">
        <f ca="1"/>
        <v>#NAME?</v>
      </c>
      <c r="W3" s="36" t="e">
        <f ca="1"/>
        <v>#NAME?</v>
      </c>
      <c r="X3" s="35" t="e">
        <f ca="1"/>
        <v>#NAME?</v>
      </c>
      <c r="Y3" s="35" t="e">
        <f ca="1"/>
        <v>#NAME?</v>
      </c>
      <c r="Z3" s="35" t="e">
        <f ca="1"/>
        <v>#NAME?</v>
      </c>
      <c r="AA3" s="35" t="e">
        <f ca="1"/>
        <v>#NAME?</v>
      </c>
      <c r="AB3" s="35" t="e">
        <f ca="1"/>
        <v>#NAME?</v>
      </c>
      <c r="AC3" s="35" t="e">
        <f ca="1"/>
        <v>#NAME?</v>
      </c>
      <c r="AD3" s="35" t="e">
        <f ca="1"/>
        <v>#NAME?</v>
      </c>
      <c r="AE3" s="35" t="e">
        <f ca="1"/>
        <v>#NAME?</v>
      </c>
      <c r="AF3" s="35" t="e">
        <f ca="1"/>
        <v>#NAME?</v>
      </c>
      <c r="AG3" s="35" t="e">
        <f ca="1"/>
        <v>#NAME?</v>
      </c>
      <c r="AH3" s="35" t="e">
        <f ca="1"/>
        <v>#NAME?</v>
      </c>
      <c r="AI3" s="36" t="e">
        <f ca="1"/>
        <v>#NAME?</v>
      </c>
    </row>
    <row r="4" spans="1:35" ht="15" thickTop="1" x14ac:dyDescent="0.35">
      <c r="A4" t="s">
        <v>11</v>
      </c>
      <c r="B4" t="s">
        <v>12</v>
      </c>
      <c r="C4" t="s">
        <v>13</v>
      </c>
      <c r="D4">
        <v>18</v>
      </c>
      <c r="F4" s="33" t="e">
        <f t="array" aca="1" ref="F4:F5" ca="1">SortUnique(A3:A98)</f>
        <v>#NAME?</v>
      </c>
      <c r="G4" s="35"/>
      <c r="H4" s="36"/>
      <c r="I4" s="33">
        <f ca="1">SUMIF($F$22:$F$29,F4,$I$22:$I$29)</f>
        <v>0</v>
      </c>
      <c r="J4" s="35" t="str">
        <f ca="1">IF(I4=0,"",AVERAGEIF($A$3:$A$98,$F4,$D$3:$D$98))</f>
        <v/>
      </c>
      <c r="K4" s="36" t="str">
        <f t="array" aca="1" ref="K4" ca="1">IF(I4&lt;2,"",VAR(IF($A$3:$A$98=$F4,$D$3:$D$98,"")))</f>
        <v/>
      </c>
      <c r="M4" s="30"/>
      <c r="N4" s="30" t="s">
        <v>15</v>
      </c>
      <c r="O4" s="30" t="s">
        <v>16</v>
      </c>
      <c r="P4" s="30" t="s">
        <v>17</v>
      </c>
      <c r="Q4" s="30" t="s">
        <v>56</v>
      </c>
      <c r="R4" s="30" t="s">
        <v>69</v>
      </c>
      <c r="S4" s="30" t="s">
        <v>70</v>
      </c>
      <c r="U4" s="40" t="e">
        <f ca="1"/>
        <v>#NAME?</v>
      </c>
      <c r="V4" t="e">
        <f ca="1"/>
        <v>#NAME?</v>
      </c>
      <c r="W4" s="39" t="e">
        <f ca="1"/>
        <v>#NAME?</v>
      </c>
      <c r="X4" t="e">
        <f ca="1"/>
        <v>#NAME?</v>
      </c>
      <c r="Y4" t="e">
        <f ca="1"/>
        <v>#NAME?</v>
      </c>
      <c r="Z4" t="e">
        <f ca="1"/>
        <v>#NAME?</v>
      </c>
      <c r="AA4" t="e">
        <f ca="1"/>
        <v>#NAME?</v>
      </c>
      <c r="AB4" t="e">
        <f ca="1"/>
        <v>#NAME?</v>
      </c>
      <c r="AC4" t="e">
        <f ca="1"/>
        <v>#NAME?</v>
      </c>
      <c r="AD4" t="e">
        <f ca="1"/>
        <v>#NAME?</v>
      </c>
      <c r="AE4" t="e">
        <f ca="1"/>
        <v>#NAME?</v>
      </c>
      <c r="AF4" t="e">
        <f ca="1"/>
        <v>#NAME?</v>
      </c>
      <c r="AG4" t="e">
        <f ca="1"/>
        <v>#NAME?</v>
      </c>
      <c r="AH4" t="e">
        <f ca="1"/>
        <v>#NAME?</v>
      </c>
      <c r="AI4" s="39" t="e">
        <f ca="1"/>
        <v>#NAME?</v>
      </c>
    </row>
    <row r="5" spans="1:35" x14ac:dyDescent="0.35">
      <c r="A5" t="s">
        <v>11</v>
      </c>
      <c r="B5" t="s">
        <v>12</v>
      </c>
      <c r="C5" t="s">
        <v>13</v>
      </c>
      <c r="D5">
        <v>26</v>
      </c>
      <c r="F5" s="40" t="e">
        <f ca="1"/>
        <v>#NAME?</v>
      </c>
      <c r="H5" s="39"/>
      <c r="I5" s="40">
        <f ca="1">SUMIF($F$22:$F$29,F5,$I$22:$I$29)</f>
        <v>0</v>
      </c>
      <c r="J5" t="str">
        <f ca="1">IF(I5=0,"",AVERAGEIF($A$3:$A$98,$F5,$D$3:$D$98))</f>
        <v/>
      </c>
      <c r="K5" s="39" t="str">
        <f t="array" aca="1" ref="K5" ca="1">IF(I5&lt;2,"",VAR(IF($A$3:$A$98=$F5,$D$3:$D$98,"")))</f>
        <v/>
      </c>
      <c r="M5" t="s">
        <v>24</v>
      </c>
      <c r="N5" t="e">
        <f t="array" aca="1" ref="N5:N12" ca="1">SSAnova3(A3:D98)</f>
        <v>#NAME?</v>
      </c>
      <c r="O5">
        <f ca="1">COUNT(J4:J5)-1</f>
        <v>-1</v>
      </c>
      <c r="P5" t="e">
        <f t="shared" ref="P5:P13" ca="1" si="0">N5/O5</f>
        <v>#NAME?</v>
      </c>
      <c r="Q5" t="e">
        <f ca="1">P5/P12</f>
        <v>#NAME?</v>
      </c>
      <c r="R5" t="e">
        <f ca="1">FDIST(Q5,O5,O12)</f>
        <v>#NAME?</v>
      </c>
      <c r="S5" t="e">
        <f ca="1">N5/(N5+N12)</f>
        <v>#NAME?</v>
      </c>
      <c r="U5" s="40" t="e">
        <f ca="1"/>
        <v>#NAME?</v>
      </c>
      <c r="V5" t="e">
        <f ca="1"/>
        <v>#NAME?</v>
      </c>
      <c r="W5" s="39" t="e">
        <f ca="1"/>
        <v>#NAME?</v>
      </c>
      <c r="X5" t="e">
        <f ca="1"/>
        <v>#NAME?</v>
      </c>
      <c r="Y5" t="e">
        <f ca="1"/>
        <v>#NAME?</v>
      </c>
      <c r="Z5" t="e">
        <f ca="1"/>
        <v>#NAME?</v>
      </c>
      <c r="AA5" t="e">
        <f ca="1"/>
        <v>#NAME?</v>
      </c>
      <c r="AB5" t="e">
        <f ca="1"/>
        <v>#NAME?</v>
      </c>
      <c r="AC5" t="e">
        <f ca="1"/>
        <v>#NAME?</v>
      </c>
      <c r="AD5" t="e">
        <f ca="1"/>
        <v>#NAME?</v>
      </c>
      <c r="AE5" t="e">
        <f ca="1"/>
        <v>#NAME?</v>
      </c>
      <c r="AF5" t="e">
        <f ca="1"/>
        <v>#NAME?</v>
      </c>
      <c r="AG5" t="e">
        <f ca="1"/>
        <v>#NAME?</v>
      </c>
      <c r="AH5" t="e">
        <f ca="1"/>
        <v>#NAME?</v>
      </c>
      <c r="AI5" s="39" t="e">
        <f ca="1"/>
        <v>#NAME?</v>
      </c>
    </row>
    <row r="6" spans="1:35" x14ac:dyDescent="0.35">
      <c r="A6" t="s">
        <v>11</v>
      </c>
      <c r="B6" t="s">
        <v>12</v>
      </c>
      <c r="C6" t="s">
        <v>13</v>
      </c>
      <c r="D6">
        <v>32</v>
      </c>
      <c r="F6" s="40"/>
      <c r="G6" t="e">
        <f t="array" aca="1" ref="G6:G7" ca="1">SortUnique(B3:B98)</f>
        <v>#NAME?</v>
      </c>
      <c r="H6" s="39"/>
      <c r="I6" s="40">
        <f ca="1">SUMIF($G$22:$G$29,G6,$I$22:$I$29)</f>
        <v>0</v>
      </c>
      <c r="J6" t="str">
        <f ca="1">IF(I6=0,"",AVERAGEIF($B$3:$B$98,$G6,$D$3:$D$98))</f>
        <v/>
      </c>
      <c r="K6" s="39" t="str">
        <f t="array" aca="1" ref="K6" ca="1">IF(I6&lt;2,"",VAR(IF($B$3:$B$98=$G6,$D$3:$D$98,"")))</f>
        <v/>
      </c>
      <c r="M6" t="s">
        <v>26</v>
      </c>
      <c r="N6" t="e">
        <f ca="1"/>
        <v>#NAME?</v>
      </c>
      <c r="O6">
        <f ca="1">COUNT(J6:J7)-1</f>
        <v>-1</v>
      </c>
      <c r="P6" t="e">
        <f t="shared" ca="1" si="0"/>
        <v>#NAME?</v>
      </c>
      <c r="Q6" t="e">
        <f ca="1">P6/P12</f>
        <v>#NAME?</v>
      </c>
      <c r="R6" t="e">
        <f ca="1">FDIST(Q6,O6,O12)</f>
        <v>#NAME?</v>
      </c>
      <c r="S6" t="e">
        <f ca="1">N6/(N6+N12)</f>
        <v>#NAME?</v>
      </c>
      <c r="U6" s="40" t="e">
        <f ca="1"/>
        <v>#NAME?</v>
      </c>
      <c r="V6" t="e">
        <f ca="1"/>
        <v>#NAME?</v>
      </c>
      <c r="W6" s="39" t="e">
        <f ca="1"/>
        <v>#NAME?</v>
      </c>
      <c r="X6" t="e">
        <f ca="1"/>
        <v>#NAME?</v>
      </c>
      <c r="Y6" t="e">
        <f ca="1"/>
        <v>#NAME?</v>
      </c>
      <c r="Z6" t="e">
        <f ca="1"/>
        <v>#NAME?</v>
      </c>
      <c r="AA6" t="e">
        <f ca="1"/>
        <v>#NAME?</v>
      </c>
      <c r="AB6" t="e">
        <f ca="1"/>
        <v>#NAME?</v>
      </c>
      <c r="AC6" t="e">
        <f ca="1"/>
        <v>#NAME?</v>
      </c>
      <c r="AD6" t="e">
        <f ca="1"/>
        <v>#NAME?</v>
      </c>
      <c r="AE6" t="e">
        <f ca="1"/>
        <v>#NAME?</v>
      </c>
      <c r="AF6" t="e">
        <f ca="1"/>
        <v>#NAME?</v>
      </c>
      <c r="AG6" t="e">
        <f ca="1"/>
        <v>#NAME?</v>
      </c>
      <c r="AH6" t="e">
        <f ca="1"/>
        <v>#NAME?</v>
      </c>
      <c r="AI6" s="39" t="e">
        <f ca="1"/>
        <v>#NAME?</v>
      </c>
    </row>
    <row r="7" spans="1:35" x14ac:dyDescent="0.35">
      <c r="A7" t="s">
        <v>11</v>
      </c>
      <c r="B7" t="s">
        <v>12</v>
      </c>
      <c r="C7" t="s">
        <v>13</v>
      </c>
      <c r="D7">
        <v>13</v>
      </c>
      <c r="F7" s="40"/>
      <c r="G7" t="e">
        <f ca="1"/>
        <v>#NAME?</v>
      </c>
      <c r="H7" s="39"/>
      <c r="I7" s="40">
        <f ca="1">SUMIF($G$22:$G$29,G7,$I$22:$I$29)</f>
        <v>0</v>
      </c>
      <c r="J7" t="str">
        <f ca="1">IF(I7=0,"",AVERAGEIF($B$3:$B$98,$G7,$D$3:$D$98))</f>
        <v/>
      </c>
      <c r="K7" s="39" t="str">
        <f t="array" aca="1" ref="K7" ca="1">IF(I7&lt;2,"",VAR(IF($B$3:$B$98=$G7,$D$3:$D$98,"")))</f>
        <v/>
      </c>
      <c r="M7" t="s">
        <v>29</v>
      </c>
      <c r="N7" t="e">
        <f ca="1"/>
        <v>#NAME?</v>
      </c>
      <c r="O7">
        <f ca="1">COUNT(J8:J9)-1</f>
        <v>-1</v>
      </c>
      <c r="P7" t="e">
        <f t="shared" ca="1" si="0"/>
        <v>#NAME?</v>
      </c>
      <c r="Q7" t="e">
        <f ca="1">P7/P12</f>
        <v>#NAME?</v>
      </c>
      <c r="R7" t="e">
        <f ca="1">FDIST(Q7,O7,O12)</f>
        <v>#NAME?</v>
      </c>
      <c r="S7" s="31" t="e">
        <f ca="1">N7/(N7+N12)</f>
        <v>#NAME?</v>
      </c>
      <c r="U7" s="40" t="e">
        <f ca="1"/>
        <v>#NAME?</v>
      </c>
      <c r="V7" t="e">
        <f ca="1"/>
        <v>#NAME?</v>
      </c>
      <c r="W7" s="39" t="e">
        <f ca="1"/>
        <v>#NAME?</v>
      </c>
      <c r="X7" t="e">
        <f ca="1"/>
        <v>#NAME?</v>
      </c>
      <c r="Y7" t="e">
        <f ca="1"/>
        <v>#NAME?</v>
      </c>
      <c r="Z7" t="e">
        <f ca="1"/>
        <v>#NAME?</v>
      </c>
      <c r="AA7" t="e">
        <f ca="1"/>
        <v>#NAME?</v>
      </c>
      <c r="AB7" t="e">
        <f ca="1"/>
        <v>#NAME?</v>
      </c>
      <c r="AC7" t="e">
        <f ca="1"/>
        <v>#NAME?</v>
      </c>
      <c r="AD7" t="e">
        <f ca="1"/>
        <v>#NAME?</v>
      </c>
      <c r="AE7" t="e">
        <f ca="1"/>
        <v>#NAME?</v>
      </c>
      <c r="AF7" t="e">
        <f ca="1"/>
        <v>#NAME?</v>
      </c>
      <c r="AG7" t="e">
        <f ca="1"/>
        <v>#NAME?</v>
      </c>
      <c r="AH7" t="e">
        <f ca="1"/>
        <v>#NAME?</v>
      </c>
      <c r="AI7" s="39" t="e">
        <f ca="1"/>
        <v>#NAME?</v>
      </c>
    </row>
    <row r="8" spans="1:35" x14ac:dyDescent="0.35">
      <c r="A8" t="s">
        <v>11</v>
      </c>
      <c r="B8" t="s">
        <v>12</v>
      </c>
      <c r="C8" t="s">
        <v>13</v>
      </c>
      <c r="D8">
        <v>31</v>
      </c>
      <c r="F8" s="40"/>
      <c r="H8" s="39" t="e">
        <f t="array" aca="1" ref="H8:H9" ca="1">SortUnique(C3:C98)</f>
        <v>#NAME?</v>
      </c>
      <c r="I8" s="40">
        <f ca="1">SUMIF($H$22:$H$29,H8,$I$22:$I$29)</f>
        <v>0</v>
      </c>
      <c r="J8" t="str">
        <f ca="1">IF(I8=0,"",AVERAGEIF($C$3:$C$98,$H8,$D$3:$D$98))</f>
        <v/>
      </c>
      <c r="K8" s="39" t="str">
        <f t="array" aca="1" ref="K8" ca="1">IF(I8&lt;2,"",VAR(IF($C$3:$C$98=$H8,$D$3:$D$98,"")))</f>
        <v/>
      </c>
      <c r="M8" t="s">
        <v>33</v>
      </c>
      <c r="N8" t="e">
        <f ca="1"/>
        <v>#NAME?</v>
      </c>
      <c r="O8">
        <f ca="1">O6*O5</f>
        <v>1</v>
      </c>
      <c r="P8" t="e">
        <f t="shared" ca="1" si="0"/>
        <v>#NAME?</v>
      </c>
      <c r="Q8" t="e">
        <f ca="1">P8/P12</f>
        <v>#NAME?</v>
      </c>
      <c r="R8" t="e">
        <f ca="1">FDIST(Q8,O8,O12)</f>
        <v>#NAME?</v>
      </c>
      <c r="S8" t="e">
        <f ca="1">N8/(N8+N12)</f>
        <v>#NAME?</v>
      </c>
      <c r="U8" s="40" t="e">
        <f ca="1"/>
        <v>#NAME?</v>
      </c>
      <c r="V8" t="e">
        <f ca="1"/>
        <v>#NAME?</v>
      </c>
      <c r="W8" s="39" t="e">
        <f ca="1"/>
        <v>#NAME?</v>
      </c>
      <c r="X8" t="e">
        <f ca="1"/>
        <v>#NAME?</v>
      </c>
      <c r="Y8" t="e">
        <f ca="1"/>
        <v>#NAME?</v>
      </c>
      <c r="Z8" t="e">
        <f ca="1"/>
        <v>#NAME?</v>
      </c>
      <c r="AA8" t="e">
        <f ca="1"/>
        <v>#NAME?</v>
      </c>
      <c r="AB8" t="e">
        <f ca="1"/>
        <v>#NAME?</v>
      </c>
      <c r="AC8" t="e">
        <f ca="1"/>
        <v>#NAME?</v>
      </c>
      <c r="AD8" t="e">
        <f ca="1"/>
        <v>#NAME?</v>
      </c>
      <c r="AE8" t="e">
        <f ca="1"/>
        <v>#NAME?</v>
      </c>
      <c r="AF8" t="e">
        <f ca="1"/>
        <v>#NAME?</v>
      </c>
      <c r="AG8" t="e">
        <f ca="1"/>
        <v>#NAME?</v>
      </c>
      <c r="AH8" t="e">
        <f ca="1"/>
        <v>#NAME?</v>
      </c>
      <c r="AI8" s="39" t="e">
        <f ca="1"/>
        <v>#NAME?</v>
      </c>
    </row>
    <row r="9" spans="1:35" x14ac:dyDescent="0.35">
      <c r="A9" t="s">
        <v>11</v>
      </c>
      <c r="B9" t="s">
        <v>12</v>
      </c>
      <c r="C9" t="s">
        <v>13</v>
      </c>
      <c r="D9">
        <v>26</v>
      </c>
      <c r="F9" s="43"/>
      <c r="G9" s="44"/>
      <c r="H9" s="42" t="e">
        <f ca="1"/>
        <v>#NAME?</v>
      </c>
      <c r="I9" s="43">
        <f ca="1">SUMIF($H$22:$H$29,H9,$I$22:$I$29)</f>
        <v>0</v>
      </c>
      <c r="J9" s="44" t="str">
        <f ca="1">IF(I9=0,"",AVERAGEIF($C$3:$C$98,$H9,$D$3:$D$98))</f>
        <v/>
      </c>
      <c r="K9" s="42" t="str">
        <f t="array" aca="1" ref="K9" ca="1">IF(I9&lt;2,"",VAR(IF($C$3:$C$98=$H9,$D$3:$D$98,"")))</f>
        <v/>
      </c>
      <c r="M9" t="s">
        <v>38</v>
      </c>
      <c r="N9" t="e">
        <f ca="1"/>
        <v>#NAME?</v>
      </c>
      <c r="O9">
        <f ca="1">O7*O5</f>
        <v>1</v>
      </c>
      <c r="P9" t="e">
        <f t="shared" ca="1" si="0"/>
        <v>#NAME?</v>
      </c>
      <c r="Q9" t="e">
        <f ca="1">P9/P12</f>
        <v>#NAME?</v>
      </c>
      <c r="R9" t="e">
        <f ca="1">FDIST(Q9,O8,O12)</f>
        <v>#NAME?</v>
      </c>
      <c r="S9" t="e">
        <f ca="1">N9/(N9+N12)</f>
        <v>#NAME?</v>
      </c>
      <c r="U9" s="40" t="e">
        <f ca="1"/>
        <v>#NAME?</v>
      </c>
      <c r="V9" t="e">
        <f ca="1"/>
        <v>#NAME?</v>
      </c>
      <c r="W9" s="39" t="e">
        <f ca="1"/>
        <v>#NAME?</v>
      </c>
      <c r="X9" t="e">
        <f ca="1"/>
        <v>#NAME?</v>
      </c>
      <c r="Y9" t="e">
        <f ca="1"/>
        <v>#NAME?</v>
      </c>
      <c r="Z9" t="e">
        <f ca="1"/>
        <v>#NAME?</v>
      </c>
      <c r="AA9" t="e">
        <f ca="1"/>
        <v>#NAME?</v>
      </c>
      <c r="AB9" t="e">
        <f ca="1"/>
        <v>#NAME?</v>
      </c>
      <c r="AC9" t="e">
        <f ca="1"/>
        <v>#NAME?</v>
      </c>
      <c r="AD9" t="e">
        <f ca="1"/>
        <v>#NAME?</v>
      </c>
      <c r="AE9" t="e">
        <f ca="1"/>
        <v>#NAME?</v>
      </c>
      <c r="AF9" t="e">
        <f ca="1"/>
        <v>#NAME?</v>
      </c>
      <c r="AG9" t="e">
        <f ca="1"/>
        <v>#NAME?</v>
      </c>
      <c r="AH9" t="e">
        <f ca="1"/>
        <v>#NAME?</v>
      </c>
      <c r="AI9" s="39" t="e">
        <f ca="1"/>
        <v>#NAME?</v>
      </c>
    </row>
    <row r="10" spans="1:35" x14ac:dyDescent="0.35">
      <c r="A10" t="s">
        <v>11</v>
      </c>
      <c r="B10" t="s">
        <v>12</v>
      </c>
      <c r="C10" t="s">
        <v>13</v>
      </c>
      <c r="D10">
        <v>34</v>
      </c>
      <c r="F10" s="33" t="e">
        <f ca="1">$F$4</f>
        <v>#NAME?</v>
      </c>
      <c r="G10" s="35" t="e">
        <f ca="1">$G6</f>
        <v>#NAME?</v>
      </c>
      <c r="H10" s="36"/>
      <c r="I10" s="33">
        <f ca="1">SUMIFS($I$22:$I$29,$F$22:$F$29,F10,$G$22:$G$29,G10)</f>
        <v>0</v>
      </c>
      <c r="J10" s="35" t="str">
        <f ca="1">IF(I10=0,"",AVERAGEIFS($D$3:$D$98,$A$3:$A$98,$F10,$B$3:$B$98,$G10))</f>
        <v/>
      </c>
      <c r="K10" s="36" t="str">
        <f t="array" aca="1" ref="K10" ca="1">IF(I10&lt;2,"",VAR(IF($A$3:$A$98=$F10,IF($B$3:$B$98=$G10,$D$3:$D$98,""))))</f>
        <v/>
      </c>
      <c r="M10" t="s">
        <v>43</v>
      </c>
      <c r="N10" t="e">
        <f ca="1"/>
        <v>#NAME?</v>
      </c>
      <c r="O10">
        <f ca="1">O7*O6</f>
        <v>1</v>
      </c>
      <c r="P10" t="e">
        <f t="shared" ca="1" si="0"/>
        <v>#NAME?</v>
      </c>
      <c r="Q10" t="e">
        <f ca="1">P10/P12</f>
        <v>#NAME?</v>
      </c>
      <c r="R10" t="e">
        <f ca="1">FDIST(Q10,O10,O12)</f>
        <v>#NAME?</v>
      </c>
      <c r="S10" t="e">
        <f ca="1">N10/(N10+N12)</f>
        <v>#NAME?</v>
      </c>
      <c r="U10" s="43" t="e">
        <f ca="1"/>
        <v>#NAME?</v>
      </c>
      <c r="V10" s="44" t="e">
        <f ca="1"/>
        <v>#NAME?</v>
      </c>
      <c r="W10" s="42" t="e">
        <f ca="1"/>
        <v>#NAME?</v>
      </c>
      <c r="X10" s="44" t="e">
        <f ca="1"/>
        <v>#NAME?</v>
      </c>
      <c r="Y10" s="44" t="e">
        <f ca="1"/>
        <v>#NAME?</v>
      </c>
      <c r="Z10" s="44" t="e">
        <f ca="1"/>
        <v>#NAME?</v>
      </c>
      <c r="AA10" s="44" t="e">
        <f ca="1"/>
        <v>#NAME?</v>
      </c>
      <c r="AB10" s="44" t="e">
        <f ca="1"/>
        <v>#NAME?</v>
      </c>
      <c r="AC10" s="44" t="e">
        <f ca="1"/>
        <v>#NAME?</v>
      </c>
      <c r="AD10" s="44" t="e">
        <f ca="1"/>
        <v>#NAME?</v>
      </c>
      <c r="AE10" s="44" t="e">
        <f ca="1"/>
        <v>#NAME?</v>
      </c>
      <c r="AF10" s="44" t="e">
        <f ca="1"/>
        <v>#NAME?</v>
      </c>
      <c r="AG10" s="44" t="e">
        <f ca="1"/>
        <v>#NAME?</v>
      </c>
      <c r="AH10" s="44" t="e">
        <f ca="1"/>
        <v>#NAME?</v>
      </c>
      <c r="AI10" s="42" t="e">
        <f ca="1"/>
        <v>#NAME?</v>
      </c>
    </row>
    <row r="11" spans="1:35" x14ac:dyDescent="0.35">
      <c r="A11" t="s">
        <v>11</v>
      </c>
      <c r="B11" t="s">
        <v>12</v>
      </c>
      <c r="C11" t="s">
        <v>13</v>
      </c>
      <c r="D11">
        <v>17</v>
      </c>
      <c r="F11" s="40" t="e">
        <f ca="1">$F$4</f>
        <v>#NAME?</v>
      </c>
      <c r="G11" t="e">
        <f ca="1">$G7</f>
        <v>#NAME?</v>
      </c>
      <c r="H11" s="39"/>
      <c r="I11" s="40">
        <f ca="1">SUMIFS($I$22:$I$29,$F$22:$F$29,F11,$G$22:$G$29,G11)</f>
        <v>0</v>
      </c>
      <c r="J11" t="str">
        <f ca="1">IF(I11=0,"",AVERAGEIFS($D$3:$D$98,$A$3:$A$98,$F11,$B$3:$B$98,$G11))</f>
        <v/>
      </c>
      <c r="K11" s="39" t="str">
        <f t="array" aca="1" ref="K11" ca="1">IF(I11&lt;2,"",VAR(IF($A$3:$A$98=$F11,IF($B$3:$B$98=$G11,$D$3:$D$98,""))))</f>
        <v/>
      </c>
      <c r="M11" t="s">
        <v>48</v>
      </c>
      <c r="N11" t="e">
        <f ca="1"/>
        <v>#NAME?</v>
      </c>
      <c r="O11">
        <f ca="1">O7*O6*O5</f>
        <v>-1</v>
      </c>
      <c r="P11" t="e">
        <f t="shared" ca="1" si="0"/>
        <v>#NAME?</v>
      </c>
      <c r="Q11" t="e">
        <f ca="1">P11/P12</f>
        <v>#NAME?</v>
      </c>
      <c r="R11" t="e">
        <f ca="1">FDIST(Q11,O11,O12)</f>
        <v>#NAME?</v>
      </c>
      <c r="S11" t="e">
        <f ca="1">N11/(N11+N12)</f>
        <v>#NAME?</v>
      </c>
    </row>
    <row r="12" spans="1:35" x14ac:dyDescent="0.35">
      <c r="A12" t="s">
        <v>11</v>
      </c>
      <c r="B12" t="s">
        <v>12</v>
      </c>
      <c r="C12" t="s">
        <v>13</v>
      </c>
      <c r="D12">
        <v>23</v>
      </c>
      <c r="F12" s="40" t="e">
        <f ca="1">$F$5</f>
        <v>#NAME?</v>
      </c>
      <c r="G12" t="e">
        <f ca="1">$G6</f>
        <v>#NAME?</v>
      </c>
      <c r="H12" s="39"/>
      <c r="I12" s="40">
        <f ca="1">SUMIFS($I$22:$I$29,$F$22:$F$29,F12,$G$22:$G$29,G12)</f>
        <v>0</v>
      </c>
      <c r="J12" t="str">
        <f ca="1">IF(I12=0,"",AVERAGEIFS($D$3:$D$98,$A$3:$A$98,$F12,$B$3:$B$98,$G12))</f>
        <v/>
      </c>
      <c r="K12" s="39" t="str">
        <f t="array" aca="1" ref="K12" ca="1">IF(I12&lt;2,"",VAR(IF($A$3:$A$98=$F12,IF($B$3:$B$98=$G12,$D$3:$D$98,""))))</f>
        <v/>
      </c>
      <c r="M12" t="s">
        <v>71</v>
      </c>
      <c r="N12" t="e">
        <f ca="1"/>
        <v>#NAME?</v>
      </c>
      <c r="O12">
        <f ca="1">I30-(O5+1)*(O6+1)*(O7+1)</f>
        <v>0</v>
      </c>
      <c r="P12" t="e">
        <f t="shared" ca="1" si="0"/>
        <v>#NAME?</v>
      </c>
    </row>
    <row r="13" spans="1:35" x14ac:dyDescent="0.35">
      <c r="A13" t="s">
        <v>11</v>
      </c>
      <c r="B13" t="s">
        <v>12</v>
      </c>
      <c r="C13" t="s">
        <v>13</v>
      </c>
      <c r="D13">
        <v>28</v>
      </c>
      <c r="F13" s="43" t="e">
        <f ca="1">$F$5</f>
        <v>#NAME?</v>
      </c>
      <c r="G13" s="44" t="e">
        <f ca="1">$G7</f>
        <v>#NAME?</v>
      </c>
      <c r="H13" s="42"/>
      <c r="I13" s="43">
        <f ca="1">SUMIFS($I$22:$I$29,$F$22:$F$29,F13,$G$22:$G$29,G13)</f>
        <v>0</v>
      </c>
      <c r="J13" s="44" t="str">
        <f ca="1">IF(I13=0,"",AVERAGEIFS($D$3:$D$98,$A$3:$A$98,$F13,$B$3:$B$98,$G13))</f>
        <v/>
      </c>
      <c r="K13" s="42" t="str">
        <f t="array" aca="1" ref="K13" ca="1">IF(I13&lt;2,"",VAR(IF($A$3:$A$98=$F13,IF($B$3:$B$98=$G13,$D$3:$D$98,""))))</f>
        <v/>
      </c>
      <c r="M13" s="45" t="s">
        <v>63</v>
      </c>
      <c r="N13" s="45">
        <f>DEVSQ(D3:D98)</f>
        <v>6867.65625</v>
      </c>
      <c r="O13" s="45">
        <f ca="1">I30-1</f>
        <v>-1</v>
      </c>
      <c r="P13" s="45">
        <f t="shared" ca="1" si="0"/>
        <v>-6867.65625</v>
      </c>
      <c r="Q13" s="45"/>
      <c r="R13" s="45"/>
      <c r="S13" s="45"/>
    </row>
    <row r="14" spans="1:35" x14ac:dyDescent="0.35">
      <c r="A14" t="s">
        <v>11</v>
      </c>
      <c r="B14" t="s">
        <v>12</v>
      </c>
      <c r="C14" t="s">
        <v>13</v>
      </c>
      <c r="D14">
        <v>26</v>
      </c>
      <c r="F14" s="33" t="e">
        <f ca="1">$F$4</f>
        <v>#NAME?</v>
      </c>
      <c r="G14" s="35"/>
      <c r="H14" s="36" t="e">
        <f ca="1">$H8</f>
        <v>#NAME?</v>
      </c>
      <c r="I14" s="33">
        <f ca="1">SUMIFS($I$22:$I$29,$F$22:$F$29,F14,$H$22:$H$29,H14)</f>
        <v>0</v>
      </c>
      <c r="J14" s="35" t="str">
        <f ca="1">IF(I14=0,"",AVERAGEIFS($D$3:$D$98,$A$3:$A$98,$F14,$C$3:$C$98,$H14))</f>
        <v/>
      </c>
      <c r="K14" s="36" t="str">
        <f t="array" aca="1" ref="K14" ca="1">IF(I14&lt;2,"",VAR(IF($A$3:$A$98=$F14,IF($C$3:$C$98=$H14,$D$3:$D$98,""))))</f>
        <v/>
      </c>
    </row>
    <row r="15" spans="1:35" x14ac:dyDescent="0.35">
      <c r="A15" t="s">
        <v>11</v>
      </c>
      <c r="B15" t="s">
        <v>12</v>
      </c>
      <c r="C15" t="s">
        <v>19</v>
      </c>
      <c r="D15">
        <v>24</v>
      </c>
      <c r="F15" s="40" t="e">
        <f ca="1">$F$4</f>
        <v>#NAME?</v>
      </c>
      <c r="H15" s="39" t="e">
        <f ca="1">$H9</f>
        <v>#NAME?</v>
      </c>
      <c r="I15" s="40">
        <f ca="1">SUMIFS($I$22:$I$29,$F$22:$F$29,F15,$H$22:$H$29,H15)</f>
        <v>0</v>
      </c>
      <c r="J15" t="str">
        <f ca="1">IF(I15=0,"",AVERAGEIFS($D$3:$D$98,$A$3:$A$98,$F15,$C$3:$C$98,$H15))</f>
        <v/>
      </c>
      <c r="K15" s="39" t="str">
        <f t="array" aca="1" ref="K15" ca="1">IF(I15&lt;2,"",VAR(IF($A$3:$A$98=$F15,IF($C$3:$C$98=$H15,$D$3:$D$98,""))))</f>
        <v/>
      </c>
    </row>
    <row r="16" spans="1:35" x14ac:dyDescent="0.35">
      <c r="A16" t="s">
        <v>11</v>
      </c>
      <c r="B16" t="s">
        <v>12</v>
      </c>
      <c r="C16" t="s">
        <v>19</v>
      </c>
      <c r="D16">
        <v>25</v>
      </c>
      <c r="F16" s="40" t="e">
        <f ca="1">$F$5</f>
        <v>#NAME?</v>
      </c>
      <c r="H16" s="39" t="e">
        <f ca="1">$H8</f>
        <v>#NAME?</v>
      </c>
      <c r="I16" s="40">
        <f ca="1">SUMIFS($I$22:$I$29,$F$22:$F$29,F16,$H$22:$H$29,H16)</f>
        <v>0</v>
      </c>
      <c r="J16" t="str">
        <f ca="1">IF(I16=0,"",AVERAGEIFS($D$3:$D$98,$A$3:$A$98,$F16,$C$3:$C$98,$H16))</f>
        <v/>
      </c>
      <c r="K16" s="39" t="str">
        <f t="array" aca="1" ref="K16" ca="1">IF(I16&lt;2,"",VAR(IF($A$3:$A$98=$F16,IF($C$3:$C$98=$H16,$D$3:$D$98,""))))</f>
        <v/>
      </c>
    </row>
    <row r="17" spans="1:11" x14ac:dyDescent="0.35">
      <c r="A17" t="s">
        <v>11</v>
      </c>
      <c r="B17" t="s">
        <v>12</v>
      </c>
      <c r="C17" t="s">
        <v>19</v>
      </c>
      <c r="D17">
        <v>14</v>
      </c>
      <c r="F17" s="43" t="e">
        <f ca="1">$F$5</f>
        <v>#NAME?</v>
      </c>
      <c r="G17" s="44"/>
      <c r="H17" s="42" t="e">
        <f ca="1">$H9</f>
        <v>#NAME?</v>
      </c>
      <c r="I17" s="43">
        <f ca="1">SUMIFS($I$22:$I$29,$F$22:$F$29,F17,$H$22:$H$29,H17)</f>
        <v>0</v>
      </c>
      <c r="J17" s="44" t="str">
        <f ca="1">IF(I17=0,"",AVERAGEIFS($D$3:$D$98,$A$3:$A$98,$F17,$C$3:$C$98,$H17))</f>
        <v/>
      </c>
      <c r="K17" s="42" t="str">
        <f t="array" aca="1" ref="K17" ca="1">IF(I17&lt;2,"",VAR(IF($A$3:$A$98=$F17,IF($C$3:$C$98=$H17,$D$3:$D$98,""))))</f>
        <v/>
      </c>
    </row>
    <row r="18" spans="1:11" x14ac:dyDescent="0.35">
      <c r="A18" t="s">
        <v>11</v>
      </c>
      <c r="B18" t="s">
        <v>12</v>
      </c>
      <c r="C18" t="s">
        <v>19</v>
      </c>
      <c r="D18">
        <v>17</v>
      </c>
      <c r="F18" s="33"/>
      <c r="G18" s="35" t="e">
        <f ca="1">$G$6</f>
        <v>#NAME?</v>
      </c>
      <c r="H18" s="36" t="e">
        <f ca="1">$H8</f>
        <v>#NAME?</v>
      </c>
      <c r="I18" s="33">
        <f ca="1">SUMIFS($I$22:$I$29,$G$22:$G$29,G18,$H$22:$H$29,H18)</f>
        <v>0</v>
      </c>
      <c r="J18" s="35" t="str">
        <f ca="1">IF(I18=0,"",AVERAGEIFS($D$3:$D$98,$B$3:$B$98,$G18,$C$3:$C$98,$H18))</f>
        <v/>
      </c>
      <c r="K18" s="36" t="str">
        <f t="array" aca="1" ref="K18" ca="1">IF(I18&lt;2,"",VAR(IF($B$3:$B$98=$G18,IF($C$3:$C$98=$H18,$D$3:$D$98,""))))</f>
        <v/>
      </c>
    </row>
    <row r="19" spans="1:11" x14ac:dyDescent="0.35">
      <c r="A19" t="s">
        <v>11</v>
      </c>
      <c r="B19" t="s">
        <v>12</v>
      </c>
      <c r="C19" t="s">
        <v>19</v>
      </c>
      <c r="D19">
        <v>30</v>
      </c>
      <c r="F19" s="40"/>
      <c r="G19" t="e">
        <f ca="1">$G$6</f>
        <v>#NAME?</v>
      </c>
      <c r="H19" s="39" t="e">
        <f ca="1">$H9</f>
        <v>#NAME?</v>
      </c>
      <c r="I19" s="40">
        <f ca="1">SUMIFS($I$22:$I$29,$G$22:$G$29,G19,$H$22:$H$29,H19)</f>
        <v>0</v>
      </c>
      <c r="J19" t="str">
        <f ca="1">IF(I19=0,"",AVERAGEIFS($D$3:$D$98,$B$3:$B$98,$G19,$C$3:$C$98,$H19))</f>
        <v/>
      </c>
      <c r="K19" s="39" t="str">
        <f t="array" aca="1" ref="K19" ca="1">IF(I19&lt;2,"",VAR(IF($B$3:$B$98=$G19,IF($C$3:$C$98=$H19,$D$3:$D$98,""))))</f>
        <v/>
      </c>
    </row>
    <row r="20" spans="1:11" x14ac:dyDescent="0.35">
      <c r="A20" t="s">
        <v>11</v>
      </c>
      <c r="B20" t="s">
        <v>12</v>
      </c>
      <c r="C20" t="s">
        <v>19</v>
      </c>
      <c r="D20">
        <v>18</v>
      </c>
      <c r="F20" s="40"/>
      <c r="G20" t="e">
        <f ca="1">$G$7</f>
        <v>#NAME?</v>
      </c>
      <c r="H20" s="39" t="e">
        <f ca="1">$H8</f>
        <v>#NAME?</v>
      </c>
      <c r="I20" s="40">
        <f ca="1">SUMIFS($I$22:$I$29,$G$22:$G$29,G20,$H$22:$H$29,H20)</f>
        <v>0</v>
      </c>
      <c r="J20" t="str">
        <f ca="1">IF(I20=0,"",AVERAGEIFS($D$3:$D$98,$B$3:$B$98,$G20,$C$3:$C$98,$H20))</f>
        <v/>
      </c>
      <c r="K20" s="39" t="str">
        <f t="array" aca="1" ref="K20" ca="1">IF(I20&lt;2,"",VAR(IF($B$3:$B$98=$G20,IF($C$3:$C$98=$H20,$D$3:$D$98,""))))</f>
        <v/>
      </c>
    </row>
    <row r="21" spans="1:11" x14ac:dyDescent="0.35">
      <c r="A21" t="s">
        <v>11</v>
      </c>
      <c r="B21" t="s">
        <v>12</v>
      </c>
      <c r="C21" t="s">
        <v>19</v>
      </c>
      <c r="D21">
        <v>11</v>
      </c>
      <c r="F21" s="43"/>
      <c r="G21" s="44" t="e">
        <f ca="1">$G$7</f>
        <v>#NAME?</v>
      </c>
      <c r="H21" s="42" t="e">
        <f ca="1">$H9</f>
        <v>#NAME?</v>
      </c>
      <c r="I21" s="43">
        <f ca="1">SUMIFS($I$22:$I$29,$G$22:$G$29,G21,$H$22:$H$29,H21)</f>
        <v>0</v>
      </c>
      <c r="J21" s="44" t="str">
        <f ca="1">IF(I21=0,"",AVERAGEIFS($D$3:$D$98,$B$3:$B$98,$G21,$C$3:$C$98,$H21))</f>
        <v/>
      </c>
      <c r="K21" s="42" t="str">
        <f t="array" aca="1" ref="K21" ca="1">IF(I21&lt;2,"",VAR(IF($B$3:$B$98=$G21,IF($C$3:$C$98=$H21,$D$3:$D$98,""))))</f>
        <v/>
      </c>
    </row>
    <row r="22" spans="1:11" x14ac:dyDescent="0.35">
      <c r="A22" t="s">
        <v>11</v>
      </c>
      <c r="B22" t="s">
        <v>12</v>
      </c>
      <c r="C22" t="s">
        <v>19</v>
      </c>
      <c r="D22">
        <v>16</v>
      </c>
      <c r="F22" s="33" t="e">
        <f ca="1">$F$4</f>
        <v>#NAME?</v>
      </c>
      <c r="G22" s="35" t="e">
        <f ca="1">G18</f>
        <v>#NAME?</v>
      </c>
      <c r="H22" s="36" t="e">
        <f ca="1">H18</f>
        <v>#NAME?</v>
      </c>
      <c r="I22" s="33">
        <f ca="1">COUNTIFS($A$3:$A$98,$F22,$B$3:$B$98,$G22,$C$3:$C$98,$H22)</f>
        <v>0</v>
      </c>
      <c r="J22" s="35" t="str">
        <f ca="1">IF(I22=0,"",AVERAGEIFS($D$3:$D$98,$A$3:$A$98,$F22,$B$3:$B$98,$G22,$C$3:$C$98,$H22))</f>
        <v/>
      </c>
      <c r="K22" s="36" t="str">
        <f t="array" aca="1" ref="K22" ca="1">IF(I22&lt;2,"",VAR(IF($A$3:$A$98=$F22,IF($B$3:$B$98=$G22,IF($C$3:$C$98=$H22,$D$3:$D$98,"")))))</f>
        <v/>
      </c>
    </row>
    <row r="23" spans="1:11" x14ac:dyDescent="0.35">
      <c r="A23" t="s">
        <v>11</v>
      </c>
      <c r="B23" t="s">
        <v>12</v>
      </c>
      <c r="C23" t="s">
        <v>19</v>
      </c>
      <c r="D23">
        <v>25</v>
      </c>
      <c r="F23" s="40" t="e">
        <f ca="1">$F$4</f>
        <v>#NAME?</v>
      </c>
      <c r="G23" t="e">
        <f t="shared" ref="G23:H29" ca="1" si="1">G19</f>
        <v>#NAME?</v>
      </c>
      <c r="H23" s="39" t="e">
        <f t="shared" ca="1" si="1"/>
        <v>#NAME?</v>
      </c>
      <c r="I23" s="40">
        <f t="shared" ref="I23:I29" ca="1" si="2">COUNTIFS($A$3:$A$98,$F23,$B$3:$B$98,$G23,$C$3:$C$98,$H23)</f>
        <v>0</v>
      </c>
      <c r="J23" t="str">
        <f t="shared" ref="J23:J29" ca="1" si="3">IF(I23=0,"",AVERAGEIFS($D$3:$D$98,$A$3:$A$98,$F23,$B$3:$B$98,$G23,$C$3:$C$98,$H23))</f>
        <v/>
      </c>
      <c r="K23" s="39" t="str">
        <f t="array" aca="1" ref="K23" ca="1">IF(I23&lt;2,"",VAR(IF($A$3:$A$98=$F23,IF($B$3:$B$98=$G23,IF($C$3:$C$98=$H23,$D$3:$D$98,"")))))</f>
        <v/>
      </c>
    </row>
    <row r="24" spans="1:11" x14ac:dyDescent="0.35">
      <c r="A24" t="s">
        <v>11</v>
      </c>
      <c r="B24" t="s">
        <v>12</v>
      </c>
      <c r="C24" t="s">
        <v>19</v>
      </c>
      <c r="D24">
        <v>18</v>
      </c>
      <c r="F24" s="40" t="e">
        <f ca="1">$F$4</f>
        <v>#NAME?</v>
      </c>
      <c r="G24" t="e">
        <f t="shared" ca="1" si="1"/>
        <v>#NAME?</v>
      </c>
      <c r="H24" s="39" t="e">
        <f t="shared" ca="1" si="1"/>
        <v>#NAME?</v>
      </c>
      <c r="I24" s="40">
        <f t="shared" ca="1" si="2"/>
        <v>0</v>
      </c>
      <c r="J24" t="str">
        <f t="shared" ca="1" si="3"/>
        <v/>
      </c>
      <c r="K24" s="39" t="str">
        <f t="array" aca="1" ref="K24" ca="1">IF(I24&lt;2,"",VAR(IF($A$3:$A$98=$F24,IF($B$3:$B$98=$G24,IF($C$3:$C$98=$H24,$D$3:$D$98,"")))))</f>
        <v/>
      </c>
    </row>
    <row r="25" spans="1:11" x14ac:dyDescent="0.35">
      <c r="A25" t="s">
        <v>11</v>
      </c>
      <c r="B25" t="s">
        <v>12</v>
      </c>
      <c r="C25" t="s">
        <v>19</v>
      </c>
      <c r="D25">
        <v>14</v>
      </c>
      <c r="F25" s="40" t="e">
        <f ca="1">$F$4</f>
        <v>#NAME?</v>
      </c>
      <c r="G25" t="e">
        <f t="shared" ca="1" si="1"/>
        <v>#NAME?</v>
      </c>
      <c r="H25" s="39" t="e">
        <f t="shared" ca="1" si="1"/>
        <v>#NAME?</v>
      </c>
      <c r="I25" s="40">
        <f t="shared" ca="1" si="2"/>
        <v>0</v>
      </c>
      <c r="J25" t="str">
        <f t="shared" ca="1" si="3"/>
        <v/>
      </c>
      <c r="K25" s="39" t="str">
        <f t="array" aca="1" ref="K25" ca="1">IF(I25&lt;2,"",VAR(IF($A$3:$A$98=$F25,IF($B$3:$B$98=$G25,IF($C$3:$C$98=$H25,$D$3:$D$98,"")))))</f>
        <v/>
      </c>
    </row>
    <row r="26" spans="1:11" x14ac:dyDescent="0.35">
      <c r="A26" t="s">
        <v>11</v>
      </c>
      <c r="B26" t="s">
        <v>12</v>
      </c>
      <c r="C26" t="s">
        <v>19</v>
      </c>
      <c r="D26">
        <v>25</v>
      </c>
      <c r="F26" s="40" t="e">
        <f ca="1">$F$5</f>
        <v>#NAME?</v>
      </c>
      <c r="G26" t="e">
        <f t="shared" ca="1" si="1"/>
        <v>#NAME?</v>
      </c>
      <c r="H26" s="39" t="e">
        <f t="shared" ca="1" si="1"/>
        <v>#NAME?</v>
      </c>
      <c r="I26" s="40">
        <f t="shared" ca="1" si="2"/>
        <v>0</v>
      </c>
      <c r="J26" t="str">
        <f t="shared" ca="1" si="3"/>
        <v/>
      </c>
      <c r="K26" s="39" t="str">
        <f t="array" aca="1" ref="K26" ca="1">IF(I26&lt;2,"",VAR(IF($A$3:$A$98=$F26,IF($B$3:$B$98=$G26,IF($C$3:$C$98=$H26,$D$3:$D$98,"")))))</f>
        <v/>
      </c>
    </row>
    <row r="27" spans="1:11" x14ac:dyDescent="0.35">
      <c r="A27" t="s">
        <v>11</v>
      </c>
      <c r="B27" t="s">
        <v>22</v>
      </c>
      <c r="C27" t="s">
        <v>13</v>
      </c>
      <c r="D27">
        <v>16</v>
      </c>
      <c r="F27" s="40" t="e">
        <f ca="1">$F$5</f>
        <v>#NAME?</v>
      </c>
      <c r="G27" t="e">
        <f t="shared" ca="1" si="1"/>
        <v>#NAME?</v>
      </c>
      <c r="H27" s="39" t="e">
        <f t="shared" ca="1" si="1"/>
        <v>#NAME?</v>
      </c>
      <c r="I27" s="40">
        <f t="shared" ca="1" si="2"/>
        <v>0</v>
      </c>
      <c r="J27" t="str">
        <f t="shared" ca="1" si="3"/>
        <v/>
      </c>
      <c r="K27" s="39" t="str">
        <f t="array" aca="1" ref="K27" ca="1">IF(I27&lt;2,"",VAR(IF($A$3:$A$98=$F27,IF($B$3:$B$98=$G27,IF($C$3:$C$98=$H27,$D$3:$D$98,"")))))</f>
        <v/>
      </c>
    </row>
    <row r="28" spans="1:11" x14ac:dyDescent="0.35">
      <c r="A28" t="s">
        <v>11</v>
      </c>
      <c r="B28" t="s">
        <v>22</v>
      </c>
      <c r="C28" t="s">
        <v>13</v>
      </c>
      <c r="D28">
        <v>31</v>
      </c>
      <c r="F28" s="40" t="e">
        <f ca="1">$F$5</f>
        <v>#NAME?</v>
      </c>
      <c r="G28" t="e">
        <f t="shared" ca="1" si="1"/>
        <v>#NAME?</v>
      </c>
      <c r="H28" s="39" t="e">
        <f t="shared" ca="1" si="1"/>
        <v>#NAME?</v>
      </c>
      <c r="I28" s="40">
        <f t="shared" ca="1" si="2"/>
        <v>0</v>
      </c>
      <c r="J28" t="str">
        <f t="shared" ca="1" si="3"/>
        <v/>
      </c>
      <c r="K28" s="39" t="str">
        <f t="array" aca="1" ref="K28" ca="1">IF(I28&lt;2,"",VAR(IF($A$3:$A$98=$F28,IF($B$3:$B$98=$G28,IF($C$3:$C$98=$H28,$D$3:$D$98,"")))))</f>
        <v/>
      </c>
    </row>
    <row r="29" spans="1:11" x14ac:dyDescent="0.35">
      <c r="A29" t="s">
        <v>11</v>
      </c>
      <c r="B29" t="s">
        <v>22</v>
      </c>
      <c r="C29" t="s">
        <v>13</v>
      </c>
      <c r="D29">
        <v>17</v>
      </c>
      <c r="F29" s="43" t="e">
        <f ca="1">$F$5</f>
        <v>#NAME?</v>
      </c>
      <c r="G29" s="44" t="e">
        <f t="shared" ca="1" si="1"/>
        <v>#NAME?</v>
      </c>
      <c r="H29" s="42" t="e">
        <f t="shared" ca="1" si="1"/>
        <v>#NAME?</v>
      </c>
      <c r="I29" s="43">
        <f t="shared" ca="1" si="2"/>
        <v>0</v>
      </c>
      <c r="J29" s="44" t="str">
        <f t="shared" ca="1" si="3"/>
        <v/>
      </c>
      <c r="K29" s="42" t="str">
        <f t="array" aca="1" ref="K29" ca="1">IF(I29&lt;2,"",VAR(IF($A$3:$A$98=$F29,IF($B$3:$B$98=$G29,IF($C$3:$C$98=$H29,$D$3:$D$98,"")))))</f>
        <v/>
      </c>
    </row>
    <row r="30" spans="1:11" x14ac:dyDescent="0.35">
      <c r="A30" t="s">
        <v>11</v>
      </c>
      <c r="B30" t="s">
        <v>22</v>
      </c>
      <c r="C30" t="s">
        <v>13</v>
      </c>
      <c r="D30">
        <v>11</v>
      </c>
      <c r="I30">
        <f ca="1">SUM(I22:I29)</f>
        <v>0</v>
      </c>
      <c r="J30">
        <f>AVERAGE(D3:D98)</f>
        <v>24.65625</v>
      </c>
      <c r="K30">
        <f>VAR(D3:D98)</f>
        <v>72.29111842105263</v>
      </c>
    </row>
    <row r="31" spans="1:11" x14ac:dyDescent="0.35">
      <c r="A31" t="s">
        <v>11</v>
      </c>
      <c r="B31" t="s">
        <v>22</v>
      </c>
      <c r="C31" t="s">
        <v>13</v>
      </c>
      <c r="D31">
        <v>34</v>
      </c>
    </row>
    <row r="32" spans="1:11" x14ac:dyDescent="0.35">
      <c r="A32" t="s">
        <v>11</v>
      </c>
      <c r="B32" t="s">
        <v>22</v>
      </c>
      <c r="C32" t="s">
        <v>13</v>
      </c>
      <c r="D32">
        <v>24</v>
      </c>
    </row>
    <row r="33" spans="1:4" x14ac:dyDescent="0.35">
      <c r="A33" t="s">
        <v>11</v>
      </c>
      <c r="B33" t="s">
        <v>22</v>
      </c>
      <c r="C33" t="s">
        <v>13</v>
      </c>
      <c r="D33">
        <v>24</v>
      </c>
    </row>
    <row r="34" spans="1:4" x14ac:dyDescent="0.35">
      <c r="A34" t="s">
        <v>11</v>
      </c>
      <c r="B34" t="s">
        <v>22</v>
      </c>
      <c r="C34" t="s">
        <v>13</v>
      </c>
      <c r="D34">
        <v>19</v>
      </c>
    </row>
    <row r="35" spans="1:4" x14ac:dyDescent="0.35">
      <c r="A35" t="s">
        <v>11</v>
      </c>
      <c r="B35" t="s">
        <v>22</v>
      </c>
      <c r="C35" t="s">
        <v>13</v>
      </c>
      <c r="D35">
        <v>31</v>
      </c>
    </row>
    <row r="36" spans="1:4" x14ac:dyDescent="0.35">
      <c r="A36" t="s">
        <v>11</v>
      </c>
      <c r="B36" t="s">
        <v>22</v>
      </c>
      <c r="C36" t="s">
        <v>13</v>
      </c>
      <c r="D36">
        <v>16</v>
      </c>
    </row>
    <row r="37" spans="1:4" x14ac:dyDescent="0.35">
      <c r="A37" t="s">
        <v>11</v>
      </c>
      <c r="B37" t="s">
        <v>22</v>
      </c>
      <c r="C37" t="s">
        <v>13</v>
      </c>
      <c r="D37">
        <v>11</v>
      </c>
    </row>
    <row r="38" spans="1:4" x14ac:dyDescent="0.35">
      <c r="A38" t="s">
        <v>11</v>
      </c>
      <c r="B38" t="s">
        <v>22</v>
      </c>
      <c r="C38" t="s">
        <v>13</v>
      </c>
      <c r="D38">
        <v>19</v>
      </c>
    </row>
    <row r="39" spans="1:4" x14ac:dyDescent="0.35">
      <c r="A39" t="s">
        <v>11</v>
      </c>
      <c r="B39" t="s">
        <v>22</v>
      </c>
      <c r="C39" t="s">
        <v>19</v>
      </c>
      <c r="D39">
        <v>31</v>
      </c>
    </row>
    <row r="40" spans="1:4" x14ac:dyDescent="0.35">
      <c r="A40" t="s">
        <v>11</v>
      </c>
      <c r="B40" t="s">
        <v>22</v>
      </c>
      <c r="C40" t="s">
        <v>19</v>
      </c>
      <c r="D40">
        <v>29</v>
      </c>
    </row>
    <row r="41" spans="1:4" x14ac:dyDescent="0.35">
      <c r="A41" t="s">
        <v>11</v>
      </c>
      <c r="B41" t="s">
        <v>22</v>
      </c>
      <c r="C41" t="s">
        <v>19</v>
      </c>
      <c r="D41">
        <v>40</v>
      </c>
    </row>
    <row r="42" spans="1:4" x14ac:dyDescent="0.35">
      <c r="A42" t="s">
        <v>11</v>
      </c>
      <c r="B42" t="s">
        <v>22</v>
      </c>
      <c r="C42" t="s">
        <v>19</v>
      </c>
      <c r="D42">
        <v>31</v>
      </c>
    </row>
    <row r="43" spans="1:4" x14ac:dyDescent="0.35">
      <c r="A43" t="s">
        <v>11</v>
      </c>
      <c r="B43" t="s">
        <v>22</v>
      </c>
      <c r="C43" t="s">
        <v>19</v>
      </c>
      <c r="D43">
        <v>35</v>
      </c>
    </row>
    <row r="44" spans="1:4" x14ac:dyDescent="0.35">
      <c r="A44" t="s">
        <v>11</v>
      </c>
      <c r="B44" t="s">
        <v>22</v>
      </c>
      <c r="C44" t="s">
        <v>19</v>
      </c>
      <c r="D44">
        <v>25</v>
      </c>
    </row>
    <row r="45" spans="1:4" x14ac:dyDescent="0.35">
      <c r="A45" t="s">
        <v>11</v>
      </c>
      <c r="B45" t="s">
        <v>22</v>
      </c>
      <c r="C45" t="s">
        <v>19</v>
      </c>
      <c r="D45">
        <v>18</v>
      </c>
    </row>
    <row r="46" spans="1:4" x14ac:dyDescent="0.35">
      <c r="A46" t="s">
        <v>11</v>
      </c>
      <c r="B46" t="s">
        <v>22</v>
      </c>
      <c r="C46" t="s">
        <v>19</v>
      </c>
      <c r="D46">
        <v>29</v>
      </c>
    </row>
    <row r="47" spans="1:4" x14ac:dyDescent="0.35">
      <c r="A47" t="s">
        <v>11</v>
      </c>
      <c r="B47" t="s">
        <v>22</v>
      </c>
      <c r="C47" t="s">
        <v>19</v>
      </c>
      <c r="D47">
        <v>36</v>
      </c>
    </row>
    <row r="48" spans="1:4" x14ac:dyDescent="0.35">
      <c r="A48" t="s">
        <v>11</v>
      </c>
      <c r="B48" t="s">
        <v>22</v>
      </c>
      <c r="C48" t="s">
        <v>19</v>
      </c>
      <c r="D48">
        <v>42</v>
      </c>
    </row>
    <row r="49" spans="1:4" x14ac:dyDescent="0.35">
      <c r="A49" t="s">
        <v>11</v>
      </c>
      <c r="B49" t="s">
        <v>22</v>
      </c>
      <c r="C49" t="s">
        <v>19</v>
      </c>
      <c r="D49">
        <v>40</v>
      </c>
    </row>
    <row r="50" spans="1:4" x14ac:dyDescent="0.35">
      <c r="A50" t="s">
        <v>11</v>
      </c>
      <c r="B50" t="s">
        <v>22</v>
      </c>
      <c r="C50" t="s">
        <v>19</v>
      </c>
      <c r="D50">
        <v>36</v>
      </c>
    </row>
    <row r="51" spans="1:4" x14ac:dyDescent="0.35">
      <c r="A51" t="s">
        <v>28</v>
      </c>
      <c r="B51" t="s">
        <v>12</v>
      </c>
      <c r="C51" t="s">
        <v>13</v>
      </c>
      <c r="D51">
        <v>19</v>
      </c>
    </row>
    <row r="52" spans="1:4" x14ac:dyDescent="0.35">
      <c r="A52" t="s">
        <v>28</v>
      </c>
      <c r="B52" t="s">
        <v>12</v>
      </c>
      <c r="C52" t="s">
        <v>13</v>
      </c>
      <c r="D52">
        <v>28</v>
      </c>
    </row>
    <row r="53" spans="1:4" x14ac:dyDescent="0.35">
      <c r="A53" t="s">
        <v>28</v>
      </c>
      <c r="B53" t="s">
        <v>12</v>
      </c>
      <c r="C53" t="s">
        <v>13</v>
      </c>
      <c r="D53">
        <v>31</v>
      </c>
    </row>
    <row r="54" spans="1:4" x14ac:dyDescent="0.35">
      <c r="A54" t="s">
        <v>28</v>
      </c>
      <c r="B54" t="s">
        <v>12</v>
      </c>
      <c r="C54" t="s">
        <v>13</v>
      </c>
      <c r="D54">
        <v>23</v>
      </c>
    </row>
    <row r="55" spans="1:4" x14ac:dyDescent="0.35">
      <c r="A55" t="s">
        <v>28</v>
      </c>
      <c r="B55" t="s">
        <v>12</v>
      </c>
      <c r="C55" t="s">
        <v>13</v>
      </c>
      <c r="D55">
        <v>19</v>
      </c>
    </row>
    <row r="56" spans="1:4" x14ac:dyDescent="0.35">
      <c r="A56" t="s">
        <v>28</v>
      </c>
      <c r="B56" t="s">
        <v>12</v>
      </c>
      <c r="C56" t="s">
        <v>13</v>
      </c>
      <c r="D56">
        <v>14</v>
      </c>
    </row>
    <row r="57" spans="1:4" x14ac:dyDescent="0.35">
      <c r="A57" t="s">
        <v>28</v>
      </c>
      <c r="B57" t="s">
        <v>12</v>
      </c>
      <c r="C57" t="s">
        <v>13</v>
      </c>
      <c r="D57">
        <v>4</v>
      </c>
    </row>
    <row r="58" spans="1:4" x14ac:dyDescent="0.35">
      <c r="A58" t="s">
        <v>28</v>
      </c>
      <c r="B58" t="s">
        <v>12</v>
      </c>
      <c r="C58" t="s">
        <v>13</v>
      </c>
      <c r="D58">
        <v>29</v>
      </c>
    </row>
    <row r="59" spans="1:4" x14ac:dyDescent="0.35">
      <c r="A59" t="s">
        <v>28</v>
      </c>
      <c r="B59" t="s">
        <v>12</v>
      </c>
      <c r="C59" t="s">
        <v>13</v>
      </c>
      <c r="D59">
        <v>18</v>
      </c>
    </row>
    <row r="60" spans="1:4" x14ac:dyDescent="0.35">
      <c r="A60" t="s">
        <v>28</v>
      </c>
      <c r="B60" t="s">
        <v>12</v>
      </c>
      <c r="C60" t="s">
        <v>13</v>
      </c>
      <c r="D60">
        <v>22</v>
      </c>
    </row>
    <row r="61" spans="1:4" x14ac:dyDescent="0.35">
      <c r="A61" t="s">
        <v>28</v>
      </c>
      <c r="B61" t="s">
        <v>12</v>
      </c>
      <c r="C61" t="s">
        <v>13</v>
      </c>
      <c r="D61">
        <v>18</v>
      </c>
    </row>
    <row r="62" spans="1:4" x14ac:dyDescent="0.35">
      <c r="A62" t="s">
        <v>28</v>
      </c>
      <c r="B62" t="s">
        <v>12</v>
      </c>
      <c r="C62" t="s">
        <v>13</v>
      </c>
      <c r="D62">
        <v>24</v>
      </c>
    </row>
    <row r="63" spans="1:4" x14ac:dyDescent="0.35">
      <c r="A63" t="s">
        <v>28</v>
      </c>
      <c r="B63" t="s">
        <v>12</v>
      </c>
      <c r="C63" t="s">
        <v>19</v>
      </c>
      <c r="D63">
        <v>29</v>
      </c>
    </row>
    <row r="64" spans="1:4" x14ac:dyDescent="0.35">
      <c r="A64" t="s">
        <v>28</v>
      </c>
      <c r="B64" t="s">
        <v>12</v>
      </c>
      <c r="C64" t="s">
        <v>19</v>
      </c>
      <c r="D64">
        <v>25</v>
      </c>
    </row>
    <row r="65" spans="1:4" x14ac:dyDescent="0.35">
      <c r="A65" t="s">
        <v>28</v>
      </c>
      <c r="B65" t="s">
        <v>12</v>
      </c>
      <c r="C65" t="s">
        <v>19</v>
      </c>
      <c r="D65">
        <v>17</v>
      </c>
    </row>
    <row r="66" spans="1:4" x14ac:dyDescent="0.35">
      <c r="A66" t="s">
        <v>28</v>
      </c>
      <c r="B66" t="s">
        <v>12</v>
      </c>
      <c r="C66" t="s">
        <v>19</v>
      </c>
      <c r="D66">
        <v>12</v>
      </c>
    </row>
    <row r="67" spans="1:4" x14ac:dyDescent="0.35">
      <c r="A67" t="s">
        <v>28</v>
      </c>
      <c r="B67" t="s">
        <v>12</v>
      </c>
      <c r="C67" t="s">
        <v>19</v>
      </c>
      <c r="D67">
        <v>26</v>
      </c>
    </row>
    <row r="68" spans="1:4" x14ac:dyDescent="0.35">
      <c r="A68" t="s">
        <v>28</v>
      </c>
      <c r="B68" t="s">
        <v>12</v>
      </c>
      <c r="C68" t="s">
        <v>19</v>
      </c>
      <c r="D68">
        <v>35</v>
      </c>
    </row>
    <row r="69" spans="1:4" x14ac:dyDescent="0.35">
      <c r="A69" t="s">
        <v>28</v>
      </c>
      <c r="B69" t="s">
        <v>12</v>
      </c>
      <c r="C69" t="s">
        <v>19</v>
      </c>
      <c r="D69">
        <v>10</v>
      </c>
    </row>
    <row r="70" spans="1:4" x14ac:dyDescent="0.35">
      <c r="A70" t="s">
        <v>28</v>
      </c>
      <c r="B70" t="s">
        <v>12</v>
      </c>
      <c r="C70" t="s">
        <v>19</v>
      </c>
      <c r="D70">
        <v>23</v>
      </c>
    </row>
    <row r="71" spans="1:4" x14ac:dyDescent="0.35">
      <c r="A71" t="s">
        <v>28</v>
      </c>
      <c r="B71" t="s">
        <v>12</v>
      </c>
      <c r="C71" t="s">
        <v>19</v>
      </c>
      <c r="D71">
        <v>26</v>
      </c>
    </row>
    <row r="72" spans="1:4" x14ac:dyDescent="0.35">
      <c r="A72" t="s">
        <v>28</v>
      </c>
      <c r="B72" t="s">
        <v>12</v>
      </c>
      <c r="C72" t="s">
        <v>19</v>
      </c>
      <c r="D72">
        <v>18</v>
      </c>
    </row>
    <row r="73" spans="1:4" x14ac:dyDescent="0.35">
      <c r="A73" t="s">
        <v>28</v>
      </c>
      <c r="B73" t="s">
        <v>12</v>
      </c>
      <c r="C73" t="s">
        <v>19</v>
      </c>
      <c r="D73">
        <v>24</v>
      </c>
    </row>
    <row r="74" spans="1:4" x14ac:dyDescent="0.35">
      <c r="A74" t="s">
        <v>28</v>
      </c>
      <c r="B74" t="s">
        <v>12</v>
      </c>
      <c r="C74" t="s">
        <v>19</v>
      </c>
      <c r="D74">
        <v>16</v>
      </c>
    </row>
    <row r="75" spans="1:4" x14ac:dyDescent="0.35">
      <c r="A75" t="s">
        <v>28</v>
      </c>
      <c r="B75" t="s">
        <v>22</v>
      </c>
      <c r="C75" t="s">
        <v>13</v>
      </c>
      <c r="D75">
        <v>28</v>
      </c>
    </row>
    <row r="76" spans="1:4" x14ac:dyDescent="0.35">
      <c r="A76" t="s">
        <v>28</v>
      </c>
      <c r="B76" t="s">
        <v>22</v>
      </c>
      <c r="C76" t="s">
        <v>13</v>
      </c>
      <c r="D76">
        <v>37</v>
      </c>
    </row>
    <row r="77" spans="1:4" x14ac:dyDescent="0.35">
      <c r="A77" t="s">
        <v>28</v>
      </c>
      <c r="B77" t="s">
        <v>22</v>
      </c>
      <c r="C77" t="s">
        <v>13</v>
      </c>
      <c r="D77">
        <v>22</v>
      </c>
    </row>
    <row r="78" spans="1:4" x14ac:dyDescent="0.35">
      <c r="A78" t="s">
        <v>28</v>
      </c>
      <c r="B78" t="s">
        <v>22</v>
      </c>
      <c r="C78" t="s">
        <v>13</v>
      </c>
      <c r="D78">
        <v>44</v>
      </c>
    </row>
    <row r="79" spans="1:4" x14ac:dyDescent="0.35">
      <c r="A79" t="s">
        <v>28</v>
      </c>
      <c r="B79" t="s">
        <v>22</v>
      </c>
      <c r="C79" t="s">
        <v>13</v>
      </c>
      <c r="D79">
        <v>37</v>
      </c>
    </row>
    <row r="80" spans="1:4" x14ac:dyDescent="0.35">
      <c r="A80" t="s">
        <v>28</v>
      </c>
      <c r="B80" t="s">
        <v>22</v>
      </c>
      <c r="C80" t="s">
        <v>13</v>
      </c>
      <c r="D80">
        <v>42</v>
      </c>
    </row>
    <row r="81" spans="1:4" x14ac:dyDescent="0.35">
      <c r="A81" t="s">
        <v>28</v>
      </c>
      <c r="B81" t="s">
        <v>22</v>
      </c>
      <c r="C81" t="s">
        <v>13</v>
      </c>
      <c r="D81">
        <v>30</v>
      </c>
    </row>
    <row r="82" spans="1:4" x14ac:dyDescent="0.35">
      <c r="A82" t="s">
        <v>28</v>
      </c>
      <c r="B82" t="s">
        <v>22</v>
      </c>
      <c r="C82" t="s">
        <v>13</v>
      </c>
      <c r="D82">
        <v>37</v>
      </c>
    </row>
    <row r="83" spans="1:4" x14ac:dyDescent="0.35">
      <c r="A83" t="s">
        <v>28</v>
      </c>
      <c r="B83" t="s">
        <v>22</v>
      </c>
      <c r="C83" t="s">
        <v>13</v>
      </c>
      <c r="D83">
        <v>25</v>
      </c>
    </row>
    <row r="84" spans="1:4" x14ac:dyDescent="0.35">
      <c r="A84" t="s">
        <v>28</v>
      </c>
      <c r="B84" t="s">
        <v>22</v>
      </c>
      <c r="C84" t="s">
        <v>13</v>
      </c>
      <c r="D84">
        <v>38</v>
      </c>
    </row>
    <row r="85" spans="1:4" x14ac:dyDescent="0.35">
      <c r="A85" t="s">
        <v>28</v>
      </c>
      <c r="B85" t="s">
        <v>22</v>
      </c>
      <c r="C85" t="s">
        <v>13</v>
      </c>
      <c r="D85">
        <v>41</v>
      </c>
    </row>
    <row r="86" spans="1:4" x14ac:dyDescent="0.35">
      <c r="A86" t="s">
        <v>28</v>
      </c>
      <c r="B86" t="s">
        <v>22</v>
      </c>
      <c r="C86" t="s">
        <v>13</v>
      </c>
      <c r="D86">
        <v>28</v>
      </c>
    </row>
    <row r="87" spans="1:4" x14ac:dyDescent="0.35">
      <c r="A87" t="s">
        <v>28</v>
      </c>
      <c r="B87" t="s">
        <v>22</v>
      </c>
      <c r="C87" t="s">
        <v>19</v>
      </c>
      <c r="D87">
        <v>35</v>
      </c>
    </row>
    <row r="88" spans="1:4" x14ac:dyDescent="0.35">
      <c r="A88" t="s">
        <v>28</v>
      </c>
      <c r="B88" t="s">
        <v>22</v>
      </c>
      <c r="C88" t="s">
        <v>19</v>
      </c>
      <c r="D88">
        <v>23</v>
      </c>
    </row>
    <row r="89" spans="1:4" x14ac:dyDescent="0.35">
      <c r="A89" t="s">
        <v>28</v>
      </c>
      <c r="B89" t="s">
        <v>22</v>
      </c>
      <c r="C89" t="s">
        <v>19</v>
      </c>
      <c r="D89">
        <v>24</v>
      </c>
    </row>
    <row r="90" spans="1:4" x14ac:dyDescent="0.35">
      <c r="A90" t="s">
        <v>28</v>
      </c>
      <c r="B90" t="s">
        <v>22</v>
      </c>
      <c r="C90" t="s">
        <v>19</v>
      </c>
      <c r="D90">
        <v>11</v>
      </c>
    </row>
    <row r="91" spans="1:4" x14ac:dyDescent="0.35">
      <c r="A91" t="s">
        <v>28</v>
      </c>
      <c r="B91" t="s">
        <v>22</v>
      </c>
      <c r="C91" t="s">
        <v>19</v>
      </c>
      <c r="D91">
        <v>23</v>
      </c>
    </row>
    <row r="92" spans="1:4" x14ac:dyDescent="0.35">
      <c r="A92" t="s">
        <v>28</v>
      </c>
      <c r="B92" t="s">
        <v>22</v>
      </c>
      <c r="C92" t="s">
        <v>19</v>
      </c>
      <c r="D92">
        <v>30</v>
      </c>
    </row>
    <row r="93" spans="1:4" x14ac:dyDescent="0.35">
      <c r="A93" t="s">
        <v>28</v>
      </c>
      <c r="B93" t="s">
        <v>22</v>
      </c>
      <c r="C93" t="s">
        <v>19</v>
      </c>
      <c r="D93">
        <v>26</v>
      </c>
    </row>
    <row r="94" spans="1:4" x14ac:dyDescent="0.35">
      <c r="A94" t="s">
        <v>28</v>
      </c>
      <c r="B94" t="s">
        <v>22</v>
      </c>
      <c r="C94" t="s">
        <v>19</v>
      </c>
      <c r="D94">
        <v>16</v>
      </c>
    </row>
    <row r="95" spans="1:4" x14ac:dyDescent="0.35">
      <c r="A95" t="s">
        <v>28</v>
      </c>
      <c r="B95" t="s">
        <v>22</v>
      </c>
      <c r="C95" t="s">
        <v>19</v>
      </c>
      <c r="D95">
        <v>23</v>
      </c>
    </row>
    <row r="96" spans="1:4" x14ac:dyDescent="0.35">
      <c r="A96" t="s">
        <v>28</v>
      </c>
      <c r="B96" t="s">
        <v>22</v>
      </c>
      <c r="C96" t="s">
        <v>19</v>
      </c>
      <c r="D96">
        <v>14</v>
      </c>
    </row>
    <row r="97" spans="1:4" x14ac:dyDescent="0.35">
      <c r="A97" t="s">
        <v>28</v>
      </c>
      <c r="B97" t="s">
        <v>22</v>
      </c>
      <c r="C97" t="s">
        <v>19</v>
      </c>
      <c r="D97">
        <v>19</v>
      </c>
    </row>
    <row r="98" spans="1:4" x14ac:dyDescent="0.35">
      <c r="A98" s="45" t="s">
        <v>28</v>
      </c>
      <c r="B98" s="45" t="s">
        <v>22</v>
      </c>
      <c r="C98" s="45" t="s">
        <v>19</v>
      </c>
      <c r="D98" s="45">
        <v>25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D5D50-3066-4E64-BEFA-1A45FA2B1EBD}">
  <dimension ref="A1:Z39"/>
  <sheetViews>
    <sheetView workbookViewId="0"/>
  </sheetViews>
  <sheetFormatPr defaultRowHeight="14.5" x14ac:dyDescent="0.35"/>
  <cols>
    <col min="1" max="4" width="10.26953125" customWidth="1"/>
  </cols>
  <sheetData>
    <row r="1" spans="1:26" x14ac:dyDescent="0.35">
      <c r="A1" s="1" t="s">
        <v>75</v>
      </c>
      <c r="F1" t="s">
        <v>65</v>
      </c>
      <c r="M1" t="s">
        <v>66</v>
      </c>
      <c r="U1" t="s">
        <v>74</v>
      </c>
    </row>
    <row r="3" spans="1:26" ht="15" thickBot="1" x14ac:dyDescent="0.4">
      <c r="A3" s="33" t="s">
        <v>11</v>
      </c>
      <c r="B3" s="35" t="s">
        <v>12</v>
      </c>
      <c r="C3" s="35" t="s">
        <v>13</v>
      </c>
      <c r="D3" s="36">
        <v>23</v>
      </c>
      <c r="I3" s="10" t="s">
        <v>14</v>
      </c>
      <c r="J3" s="10" t="s">
        <v>6</v>
      </c>
      <c r="K3" s="10" t="s">
        <v>67</v>
      </c>
      <c r="M3" t="s">
        <v>54</v>
      </c>
      <c r="Q3" s="31" t="s">
        <v>68</v>
      </c>
      <c r="R3" s="31">
        <v>0.05</v>
      </c>
      <c r="U3" s="33" t="e">
        <f t="array" aca="1" ref="U3:Z14" ca="1">Anova3Rows(A3:D38)</f>
        <v>#NAME?</v>
      </c>
      <c r="V3" s="35" t="e">
        <f ca="1"/>
        <v>#NAME?</v>
      </c>
      <c r="W3" s="36" t="e">
        <f ca="1"/>
        <v>#NAME?</v>
      </c>
      <c r="X3" s="35" t="e">
        <f ca="1"/>
        <v>#NAME?</v>
      </c>
      <c r="Y3" s="35" t="e">
        <f ca="1"/>
        <v>#NAME?</v>
      </c>
      <c r="Z3" s="36" t="e">
        <f ca="1"/>
        <v>#NAME?</v>
      </c>
    </row>
    <row r="4" spans="1:26" ht="15" thickTop="1" x14ac:dyDescent="0.35">
      <c r="A4" s="40" t="s">
        <v>11</v>
      </c>
      <c r="B4" t="s">
        <v>12</v>
      </c>
      <c r="C4" t="s">
        <v>13</v>
      </c>
      <c r="D4" s="39">
        <v>18</v>
      </c>
      <c r="F4" s="33" t="e">
        <f t="array" aca="1" ref="F4:F5" ca="1">SortUnique(A3:A38)</f>
        <v>#NAME?</v>
      </c>
      <c r="G4" s="35"/>
      <c r="H4" s="36"/>
      <c r="I4" s="33">
        <f ca="1">SUMIF($F$27:$F$38,F4,$I$27:$I$38)</f>
        <v>0</v>
      </c>
      <c r="J4" s="35" t="str">
        <f ca="1">IF(I4=0,"",AVERAGEIF($A$3:$A$38,$F4,$D$3:$D$38))</f>
        <v/>
      </c>
      <c r="K4" s="36" t="str">
        <f t="array" aca="1" ref="K4" ca="1">IF(I4&lt;2,"",VAR(IF($A$3:$A$38=$F4,$D$3:$D$38,"")))</f>
        <v/>
      </c>
      <c r="M4" s="30"/>
      <c r="N4" s="30" t="s">
        <v>15</v>
      </c>
      <c r="O4" s="30" t="s">
        <v>16</v>
      </c>
      <c r="P4" s="30" t="s">
        <v>17</v>
      </c>
      <c r="Q4" s="30" t="s">
        <v>56</v>
      </c>
      <c r="R4" s="30" t="s">
        <v>69</v>
      </c>
      <c r="S4" s="30" t="s">
        <v>70</v>
      </c>
      <c r="U4" s="40" t="e">
        <f ca="1"/>
        <v>#NAME?</v>
      </c>
      <c r="V4" t="e">
        <f ca="1"/>
        <v>#NAME?</v>
      </c>
      <c r="W4" s="39" t="e">
        <f ca="1"/>
        <v>#NAME?</v>
      </c>
      <c r="X4" t="e">
        <f ca="1"/>
        <v>#NAME?</v>
      </c>
      <c r="Y4" t="e">
        <f ca="1"/>
        <v>#NAME?</v>
      </c>
      <c r="Z4" s="39" t="e">
        <f ca="1"/>
        <v>#NAME?</v>
      </c>
    </row>
    <row r="5" spans="1:26" x14ac:dyDescent="0.35">
      <c r="A5" s="40" t="s">
        <v>11</v>
      </c>
      <c r="B5" t="s">
        <v>12</v>
      </c>
      <c r="C5" t="s">
        <v>13</v>
      </c>
      <c r="D5" s="39">
        <v>26</v>
      </c>
      <c r="F5" s="40" t="e">
        <f ca="1"/>
        <v>#NAME?</v>
      </c>
      <c r="H5" s="39"/>
      <c r="I5" s="40">
        <f ca="1">SUMIF($F$27:$F$38,F5,$I$27:$I$38)</f>
        <v>0</v>
      </c>
      <c r="J5" t="str">
        <f ca="1">IF(I5=0,"",AVERAGEIF($A$3:$A$38,$F5,$D$3:$D$38))</f>
        <v/>
      </c>
      <c r="K5" s="39" t="str">
        <f t="array" aca="1" ref="K5" ca="1">IF(I5&lt;2,"",VAR(IF($A$3:$A$38=$F5,$D$3:$D$38,"")))</f>
        <v/>
      </c>
      <c r="M5" t="s">
        <v>24</v>
      </c>
      <c r="N5" t="e">
        <f ca="1">DEVSQ(J4:J5)*I4</f>
        <v>#NUM!</v>
      </c>
      <c r="O5">
        <f ca="1">COUNT(J4:J5)-1</f>
        <v>-1</v>
      </c>
      <c r="P5" t="e">
        <f t="shared" ref="P5:P13" ca="1" si="0">N5/O5</f>
        <v>#NUM!</v>
      </c>
      <c r="Q5" t="e">
        <f ca="1">P5/P12</f>
        <v>#NUM!</v>
      </c>
      <c r="R5" t="e">
        <f ca="1">FDIST(Q5,O5,O12)</f>
        <v>#NUM!</v>
      </c>
      <c r="S5" t="e">
        <f ca="1">N5/(N5+N12)</f>
        <v>#NUM!</v>
      </c>
      <c r="U5" s="40" t="e">
        <f ca="1"/>
        <v>#NAME?</v>
      </c>
      <c r="V5" t="e">
        <f ca="1"/>
        <v>#NAME?</v>
      </c>
      <c r="W5" s="39" t="e">
        <f ca="1"/>
        <v>#NAME?</v>
      </c>
      <c r="X5" t="e">
        <f ca="1"/>
        <v>#NAME?</v>
      </c>
      <c r="Y5" t="e">
        <f ca="1"/>
        <v>#NAME?</v>
      </c>
      <c r="Z5" s="39" t="e">
        <f ca="1"/>
        <v>#NAME?</v>
      </c>
    </row>
    <row r="6" spans="1:26" x14ac:dyDescent="0.35">
      <c r="A6" s="40" t="s">
        <v>11</v>
      </c>
      <c r="B6" t="s">
        <v>12</v>
      </c>
      <c r="C6" t="s">
        <v>19</v>
      </c>
      <c r="D6" s="39">
        <v>24</v>
      </c>
      <c r="F6" s="40"/>
      <c r="G6" t="e">
        <f t="array" aca="1" ref="G6:G7" ca="1">SortUnique(B3:B38)</f>
        <v>#NAME?</v>
      </c>
      <c r="H6" s="39"/>
      <c r="I6" s="40">
        <f ca="1">SUMIF($G$27:$G$38,G6,$I$27:$I$38)</f>
        <v>0</v>
      </c>
      <c r="J6" t="str">
        <f ca="1">IF(I6=0,"",AVERAGEIF($B$3:$B$38,$G6,$D$3:$D$38))</f>
        <v/>
      </c>
      <c r="K6" s="39" t="str">
        <f t="array" aca="1" ref="K6" ca="1">IF(I6&lt;2,"",VAR(IF($B$3:$B$38=$G6,$D$3:$D$38,"")))</f>
        <v/>
      </c>
      <c r="M6" t="s">
        <v>26</v>
      </c>
      <c r="N6" t="e">
        <f ca="1">DEVSQ(J6:J7)*I6</f>
        <v>#NUM!</v>
      </c>
      <c r="O6">
        <f ca="1">COUNT(J6:J7)-1</f>
        <v>-1</v>
      </c>
      <c r="P6" t="e">
        <f t="shared" ca="1" si="0"/>
        <v>#NUM!</v>
      </c>
      <c r="Q6" t="e">
        <f ca="1">P6/P12</f>
        <v>#NUM!</v>
      </c>
      <c r="R6" t="e">
        <f ca="1">FDIST(Q6,O6,O12)</f>
        <v>#NUM!</v>
      </c>
      <c r="S6" t="e">
        <f ca="1">N6/(N6+N12)</f>
        <v>#NUM!</v>
      </c>
      <c r="U6" s="40" t="e">
        <f ca="1"/>
        <v>#NAME?</v>
      </c>
      <c r="V6" t="e">
        <f ca="1"/>
        <v>#NAME?</v>
      </c>
      <c r="W6" s="39" t="e">
        <f ca="1"/>
        <v>#NAME?</v>
      </c>
      <c r="X6" t="e">
        <f ca="1"/>
        <v>#NAME?</v>
      </c>
      <c r="Y6" t="e">
        <f ca="1"/>
        <v>#NAME?</v>
      </c>
      <c r="Z6" s="39" t="e">
        <f ca="1"/>
        <v>#NAME?</v>
      </c>
    </row>
    <row r="7" spans="1:26" x14ac:dyDescent="0.35">
      <c r="A7" s="40" t="s">
        <v>11</v>
      </c>
      <c r="B7" t="s">
        <v>12</v>
      </c>
      <c r="C7" t="s">
        <v>19</v>
      </c>
      <c r="D7" s="39">
        <v>25</v>
      </c>
      <c r="F7" s="40"/>
      <c r="G7" t="e">
        <f ca="1"/>
        <v>#NAME?</v>
      </c>
      <c r="H7" s="39"/>
      <c r="I7" s="40">
        <f ca="1">SUMIF($G$27:$G$38,G7,$I$27:$I$38)</f>
        <v>0</v>
      </c>
      <c r="J7" t="str">
        <f ca="1">IF(I7=0,"",AVERAGEIF($B$3:$B$38,$G7,$D$3:$D$38))</f>
        <v/>
      </c>
      <c r="K7" s="39" t="str">
        <f t="array" aca="1" ref="K7" ca="1">IF(I7&lt;2,"",VAR(IF($B$3:$B$38=$G7,$D$3:$D$38,"")))</f>
        <v/>
      </c>
      <c r="M7" t="s">
        <v>29</v>
      </c>
      <c r="N7" t="e">
        <f ca="1">DEVSQ(J8:J10)*I8</f>
        <v>#NUM!</v>
      </c>
      <c r="O7">
        <f ca="1">COUNT(J8:J10)-1</f>
        <v>-1</v>
      </c>
      <c r="P7" t="e">
        <f t="shared" ca="1" si="0"/>
        <v>#NUM!</v>
      </c>
      <c r="Q7" t="e">
        <f ca="1">P7/P12</f>
        <v>#NUM!</v>
      </c>
      <c r="R7" t="e">
        <f ca="1">FDIST(Q7,O7,O12)</f>
        <v>#NUM!</v>
      </c>
      <c r="S7" s="31" t="e">
        <f ca="1">N7/(N7+N12)</f>
        <v>#NUM!</v>
      </c>
      <c r="U7" s="40" t="e">
        <f ca="1"/>
        <v>#NAME?</v>
      </c>
      <c r="V7" t="e">
        <f ca="1"/>
        <v>#NAME?</v>
      </c>
      <c r="W7" s="39" t="e">
        <f ca="1"/>
        <v>#NAME?</v>
      </c>
      <c r="X7" t="e">
        <f ca="1"/>
        <v>#NAME?</v>
      </c>
      <c r="Y7" t="e">
        <f ca="1"/>
        <v>#NAME?</v>
      </c>
      <c r="Z7" s="39" t="e">
        <f ca="1"/>
        <v>#NAME?</v>
      </c>
    </row>
    <row r="8" spans="1:26" x14ac:dyDescent="0.35">
      <c r="A8" s="40" t="s">
        <v>11</v>
      </c>
      <c r="B8" t="s">
        <v>12</v>
      </c>
      <c r="C8" t="s">
        <v>19</v>
      </c>
      <c r="D8" s="39">
        <v>14</v>
      </c>
      <c r="F8" s="40"/>
      <c r="H8" s="39" t="e">
        <f t="array" aca="1" ref="H8:H10" ca="1">SortUnique(C3:C38)</f>
        <v>#NAME?</v>
      </c>
      <c r="I8" s="40">
        <f ca="1">SUMIF($H$27:$H$38,H8,$I$27:$I$38)</f>
        <v>0</v>
      </c>
      <c r="J8" t="str">
        <f ca="1">IF(I8=0,"",AVERAGEIF($C$3:$C$38,$H8,$D$3:$D$38))</f>
        <v/>
      </c>
      <c r="K8" s="39" t="str">
        <f t="array" aca="1" ref="K8" ca="1">IF(I8&lt;2,"",VAR(IF($C$3:$C$38=$H8,$D$3:$D$38,"")))</f>
        <v/>
      </c>
      <c r="M8" t="s">
        <v>33</v>
      </c>
      <c r="N8" t="e">
        <f ca="1">DEVSQ(J11:J14)*I11-N5-N6</f>
        <v>#NUM!</v>
      </c>
      <c r="O8">
        <f ca="1">O6*O5</f>
        <v>1</v>
      </c>
      <c r="P8" t="e">
        <f t="shared" ca="1" si="0"/>
        <v>#NUM!</v>
      </c>
      <c r="Q8" t="e">
        <f ca="1">P8/P12</f>
        <v>#NUM!</v>
      </c>
      <c r="R8" t="e">
        <f ca="1">FDIST(Q8,O8,O12)</f>
        <v>#NUM!</v>
      </c>
      <c r="S8" t="e">
        <f ca="1">N8/(N8+N12)</f>
        <v>#NUM!</v>
      </c>
      <c r="U8" s="40" t="e">
        <f ca="1"/>
        <v>#NAME?</v>
      </c>
      <c r="V8" t="e">
        <f ca="1"/>
        <v>#NAME?</v>
      </c>
      <c r="W8" s="39" t="e">
        <f ca="1"/>
        <v>#NAME?</v>
      </c>
      <c r="X8" t="e">
        <f ca="1"/>
        <v>#NAME?</v>
      </c>
      <c r="Y8" t="e">
        <f ca="1"/>
        <v>#NAME?</v>
      </c>
      <c r="Z8" s="39" t="e">
        <f ca="1"/>
        <v>#NAME?</v>
      </c>
    </row>
    <row r="9" spans="1:26" x14ac:dyDescent="0.35">
      <c r="A9" s="40" t="s">
        <v>11</v>
      </c>
      <c r="B9" t="s">
        <v>12</v>
      </c>
      <c r="C9" t="s">
        <v>76</v>
      </c>
      <c r="D9" s="39">
        <v>42</v>
      </c>
      <c r="F9" s="40"/>
      <c r="H9" s="39" t="e">
        <f ca="1"/>
        <v>#NAME?</v>
      </c>
      <c r="I9" s="40">
        <f ca="1">SUMIF($H$27:$H$38,H9,$I$27:$I$38)</f>
        <v>0</v>
      </c>
      <c r="J9" t="str">
        <f ca="1">IF(I9=0,"",AVERAGEIF($C$3:$C$38,$H9,$D$3:$D$38))</f>
        <v/>
      </c>
      <c r="K9" s="39" t="str">
        <f t="array" aca="1" ref="K9" ca="1">IF(I9&lt;2,"",VAR(IF($C$3:$C$38=$H9,$D$3:$D$38,"")))</f>
        <v/>
      </c>
      <c r="M9" t="s">
        <v>38</v>
      </c>
      <c r="N9" t="e">
        <f ca="1">DEVSQ(J15:J20)*I15-N5-N7</f>
        <v>#NUM!</v>
      </c>
      <c r="O9">
        <f ca="1">O7*O5</f>
        <v>1</v>
      </c>
      <c r="P9" t="e">
        <f t="shared" ca="1" si="0"/>
        <v>#NUM!</v>
      </c>
      <c r="Q9" t="e">
        <f ca="1">P9/P12</f>
        <v>#NUM!</v>
      </c>
      <c r="R9" t="e">
        <f ca="1">FDIST(Q9,O9,O12)</f>
        <v>#NUM!</v>
      </c>
      <c r="S9" t="e">
        <f ca="1">N9/(N9+N12)</f>
        <v>#NUM!</v>
      </c>
      <c r="U9" s="40" t="e">
        <f ca="1"/>
        <v>#NAME?</v>
      </c>
      <c r="V9" t="e">
        <f ca="1"/>
        <v>#NAME?</v>
      </c>
      <c r="W9" s="39" t="e">
        <f ca="1"/>
        <v>#NAME?</v>
      </c>
      <c r="X9" t="e">
        <f ca="1"/>
        <v>#NAME?</v>
      </c>
      <c r="Y9" t="e">
        <f ca="1"/>
        <v>#NAME?</v>
      </c>
      <c r="Z9" s="39" t="e">
        <f ca="1"/>
        <v>#NAME?</v>
      </c>
    </row>
    <row r="10" spans="1:26" x14ac:dyDescent="0.35">
      <c r="A10" s="40" t="s">
        <v>11</v>
      </c>
      <c r="B10" t="s">
        <v>12</v>
      </c>
      <c r="C10" t="s">
        <v>76</v>
      </c>
      <c r="D10" s="39">
        <v>40</v>
      </c>
      <c r="F10" s="43"/>
      <c r="G10" s="44"/>
      <c r="H10" s="42" t="e">
        <f ca="1"/>
        <v>#NAME?</v>
      </c>
      <c r="I10" s="43">
        <f ca="1">SUMIF($H$27:$H$38,H10,$I$27:$I$38)</f>
        <v>0</v>
      </c>
      <c r="J10" s="44" t="str">
        <f ca="1">IF(I10=0,"",AVERAGEIF($C$3:$C$38,$H10,$D$3:$D$38))</f>
        <v/>
      </c>
      <c r="K10" s="42" t="str">
        <f t="array" aca="1" ref="K10" ca="1">IF(I10&lt;2,"",VAR(IF($C$3:$C$38=$H10,$D$3:$D$38,"")))</f>
        <v/>
      </c>
      <c r="M10" t="s">
        <v>43</v>
      </c>
      <c r="N10" t="e">
        <f ca="1">DEVSQ(J21:J26)*I21-N6-N7</f>
        <v>#NUM!</v>
      </c>
      <c r="O10">
        <f ca="1">O7*O6</f>
        <v>1</v>
      </c>
      <c r="P10" t="e">
        <f t="shared" ca="1" si="0"/>
        <v>#NUM!</v>
      </c>
      <c r="Q10" t="e">
        <f ca="1">P10/P12</f>
        <v>#NUM!</v>
      </c>
      <c r="R10" t="e">
        <f ca="1">FDIST(Q10,O10,O12)</f>
        <v>#NUM!</v>
      </c>
      <c r="S10" t="e">
        <f ca="1">N10/(N10+N12)</f>
        <v>#NUM!</v>
      </c>
      <c r="U10" s="40" t="e">
        <f ca="1"/>
        <v>#NAME?</v>
      </c>
      <c r="V10" t="e">
        <f ca="1"/>
        <v>#NAME?</v>
      </c>
      <c r="W10" s="39" t="e">
        <f ca="1"/>
        <v>#NAME?</v>
      </c>
      <c r="X10" t="e">
        <f ca="1"/>
        <v>#NAME?</v>
      </c>
      <c r="Y10" t="e">
        <f ca="1"/>
        <v>#NAME?</v>
      </c>
      <c r="Z10" s="39" t="e">
        <f ca="1"/>
        <v>#NAME?</v>
      </c>
    </row>
    <row r="11" spans="1:26" x14ac:dyDescent="0.35">
      <c r="A11" s="40" t="s">
        <v>11</v>
      </c>
      <c r="B11" t="s">
        <v>12</v>
      </c>
      <c r="C11" t="s">
        <v>76</v>
      </c>
      <c r="D11" s="39">
        <v>36</v>
      </c>
      <c r="F11" s="33" t="e">
        <f ca="1">$F$4</f>
        <v>#NAME?</v>
      </c>
      <c r="G11" s="35" t="e">
        <f ca="1">$G6</f>
        <v>#NAME?</v>
      </c>
      <c r="H11" s="36"/>
      <c r="I11" s="33">
        <f ca="1">SUMIFS($I$27:$I$38,$F$27:$F$38,F11,$G$27:$G$38,G11)</f>
        <v>0</v>
      </c>
      <c r="J11" s="35" t="str">
        <f ca="1">IF(I11=0,"",AVERAGEIFS($D$3:$D$38,$A$3:$A$38,$F11,$B$3:$B$38,$G11))</f>
        <v/>
      </c>
      <c r="K11" s="36" t="str">
        <f t="array" aca="1" ref="K11" ca="1">IF(I11&lt;2,"",VAR(IF($A$3:$A$38=$F11,IF($B$3:$B$38=$G11,$D$3:$D$38,""))))</f>
        <v/>
      </c>
      <c r="M11" t="s">
        <v>48</v>
      </c>
      <c r="N11" t="e">
        <f ca="1">DEVSQ(J27:J38)*I27-N10-N9-N8-N7-N6-N5</f>
        <v>#NUM!</v>
      </c>
      <c r="O11">
        <f ca="1">O7*O6*O5</f>
        <v>-1</v>
      </c>
      <c r="P11" t="e">
        <f t="shared" ca="1" si="0"/>
        <v>#NUM!</v>
      </c>
      <c r="Q11" t="e">
        <f ca="1">P11/P12</f>
        <v>#NUM!</v>
      </c>
      <c r="R11" t="e">
        <f ca="1">FDIST(Q11,O11,O12)</f>
        <v>#NUM!</v>
      </c>
      <c r="S11" t="e">
        <f ca="1">N11/(N11+N12)</f>
        <v>#NUM!</v>
      </c>
      <c r="U11" s="40" t="e">
        <f ca="1"/>
        <v>#NAME?</v>
      </c>
      <c r="V11" t="e">
        <f ca="1"/>
        <v>#NAME?</v>
      </c>
      <c r="W11" s="39" t="e">
        <f ca="1"/>
        <v>#NAME?</v>
      </c>
      <c r="X11" t="e">
        <f ca="1"/>
        <v>#NAME?</v>
      </c>
      <c r="Y11" t="e">
        <f ca="1"/>
        <v>#NAME?</v>
      </c>
      <c r="Z11" s="39" t="e">
        <f ca="1"/>
        <v>#NAME?</v>
      </c>
    </row>
    <row r="12" spans="1:26" x14ac:dyDescent="0.35">
      <c r="A12" s="40" t="s">
        <v>11</v>
      </c>
      <c r="B12" t="s">
        <v>22</v>
      </c>
      <c r="C12" t="s">
        <v>13</v>
      </c>
      <c r="D12" s="39">
        <v>16</v>
      </c>
      <c r="F12" s="40" t="e">
        <f ca="1">$F$4</f>
        <v>#NAME?</v>
      </c>
      <c r="G12" t="e">
        <f ca="1">$G7</f>
        <v>#NAME?</v>
      </c>
      <c r="H12" s="39"/>
      <c r="I12" s="40">
        <f ca="1">SUMIFS($I$27:$I$38,$F$27:$F$38,F12,$G$27:$G$38,G12)</f>
        <v>0</v>
      </c>
      <c r="J12" t="str">
        <f ca="1">IF(I12=0,"",AVERAGEIFS($D$3:$D$38,$A$3:$A$38,$F12,$B$3:$B$38,$G12))</f>
        <v/>
      </c>
      <c r="K12" s="39" t="str">
        <f t="array" aca="1" ref="K12" ca="1">IF(I12&lt;2,"",VAR(IF($A$3:$A$38=$F12,IF($B$3:$B$38=$G12,$D$3:$D$38,""))))</f>
        <v/>
      </c>
      <c r="M12" t="s">
        <v>71</v>
      </c>
      <c r="N12" t="e">
        <f ca="1">N13-N11-N10-N9-N8-N7-N6-N5</f>
        <v>#NUM!</v>
      </c>
      <c r="O12">
        <f ca="1">I39-(O5+1)*(O6+1)*(O7+1)</f>
        <v>0</v>
      </c>
      <c r="P12" t="e">
        <f t="shared" ca="1" si="0"/>
        <v>#NUM!</v>
      </c>
      <c r="U12" s="40" t="e">
        <f ca="1"/>
        <v>#NAME?</v>
      </c>
      <c r="V12" t="e">
        <f ca="1"/>
        <v>#NAME?</v>
      </c>
      <c r="W12" s="39" t="e">
        <f ca="1"/>
        <v>#NAME?</v>
      </c>
      <c r="X12" t="e">
        <f ca="1"/>
        <v>#NAME?</v>
      </c>
      <c r="Y12" t="e">
        <f ca="1"/>
        <v>#NAME?</v>
      </c>
      <c r="Z12" s="39" t="e">
        <f ca="1"/>
        <v>#NAME?</v>
      </c>
    </row>
    <row r="13" spans="1:26" x14ac:dyDescent="0.35">
      <c r="A13" s="40" t="s">
        <v>11</v>
      </c>
      <c r="B13" t="s">
        <v>22</v>
      </c>
      <c r="C13" t="s">
        <v>13</v>
      </c>
      <c r="D13" s="39">
        <v>31</v>
      </c>
      <c r="F13" s="40" t="e">
        <f ca="1">$F$5</f>
        <v>#NAME?</v>
      </c>
      <c r="G13" t="e">
        <f ca="1">$G6</f>
        <v>#NAME?</v>
      </c>
      <c r="H13" s="39"/>
      <c r="I13" s="40">
        <f ca="1">SUMIFS($I$27:$I$38,$F$27:$F$38,F13,$G$27:$G$38,G13)</f>
        <v>0</v>
      </c>
      <c r="J13" t="str">
        <f ca="1">IF(I13=0,"",AVERAGEIFS($D$3:$D$38,$A$3:$A$38,$F13,$B$3:$B$38,$G13))</f>
        <v/>
      </c>
      <c r="K13" s="39" t="str">
        <f t="array" aca="1" ref="K13" ca="1">IF(I13&lt;2,"",VAR(IF($A$3:$A$38=$F13,IF($B$3:$B$38=$G13,$D$3:$D$38,""))))</f>
        <v/>
      </c>
      <c r="M13" s="45" t="s">
        <v>63</v>
      </c>
      <c r="N13" s="45">
        <f ca="1">K39*O13</f>
        <v>-62.606349206349215</v>
      </c>
      <c r="O13" s="45">
        <f ca="1">I39-1</f>
        <v>-1</v>
      </c>
      <c r="P13" s="45">
        <f t="shared" ca="1" si="0"/>
        <v>62.606349206349215</v>
      </c>
      <c r="Q13" s="45"/>
      <c r="R13" s="45"/>
      <c r="S13" s="45"/>
      <c r="U13" s="40" t="e">
        <f ca="1"/>
        <v>#NAME?</v>
      </c>
      <c r="V13" t="e">
        <f ca="1"/>
        <v>#NAME?</v>
      </c>
      <c r="W13" s="39" t="e">
        <f ca="1"/>
        <v>#NAME?</v>
      </c>
      <c r="X13" t="e">
        <f ca="1"/>
        <v>#NAME?</v>
      </c>
      <c r="Y13" t="e">
        <f ca="1"/>
        <v>#NAME?</v>
      </c>
      <c r="Z13" s="39" t="e">
        <f ca="1"/>
        <v>#NAME?</v>
      </c>
    </row>
    <row r="14" spans="1:26" x14ac:dyDescent="0.35">
      <c r="A14" s="40" t="s">
        <v>11</v>
      </c>
      <c r="B14" t="s">
        <v>22</v>
      </c>
      <c r="C14" t="s">
        <v>13</v>
      </c>
      <c r="D14" s="39">
        <v>17</v>
      </c>
      <c r="F14" s="43" t="e">
        <f ca="1">$F$5</f>
        <v>#NAME?</v>
      </c>
      <c r="G14" s="44" t="e">
        <f ca="1">$G7</f>
        <v>#NAME?</v>
      </c>
      <c r="H14" s="42"/>
      <c r="I14" s="43">
        <f ca="1">SUMIFS($I$27:$I$38,$F$27:$F$38,F14,$G$27:$G$38,G14)</f>
        <v>0</v>
      </c>
      <c r="J14" s="44" t="str">
        <f ca="1">IF(I14=0,"",AVERAGEIFS($D$3:$D$38,$A$3:$A$38,$F14,$B$3:$B$38,$G14))</f>
        <v/>
      </c>
      <c r="K14" s="42" t="str">
        <f t="array" aca="1" ref="K14" ca="1">IF(I14&lt;2,"",VAR(IF($A$3:$A$38=$F14,IF($B$3:$B$38=$G14,$D$3:$D$38,""))))</f>
        <v/>
      </c>
      <c r="U14" s="43" t="e">
        <f ca="1"/>
        <v>#NAME?</v>
      </c>
      <c r="V14" s="44" t="e">
        <f ca="1"/>
        <v>#NAME?</v>
      </c>
      <c r="W14" s="42" t="e">
        <f ca="1"/>
        <v>#NAME?</v>
      </c>
      <c r="X14" s="44" t="e">
        <f ca="1"/>
        <v>#NAME?</v>
      </c>
      <c r="Y14" s="44" t="e">
        <f ca="1"/>
        <v>#NAME?</v>
      </c>
      <c r="Z14" s="42" t="e">
        <f ca="1"/>
        <v>#NAME?</v>
      </c>
    </row>
    <row r="15" spans="1:26" x14ac:dyDescent="0.35">
      <c r="A15" s="40" t="s">
        <v>11</v>
      </c>
      <c r="B15" t="s">
        <v>22</v>
      </c>
      <c r="C15" t="s">
        <v>19</v>
      </c>
      <c r="D15" s="39">
        <v>31</v>
      </c>
      <c r="F15" s="33" t="e">
        <f ca="1">$F$4</f>
        <v>#NAME?</v>
      </c>
      <c r="G15" s="35"/>
      <c r="H15" s="36" t="e">
        <f ca="1">$H8</f>
        <v>#NAME?</v>
      </c>
      <c r="I15" s="33">
        <f t="shared" ref="I15:I20" ca="1" si="1">SUMIFS($I$27:$I$38,$F$27:$F$38,F15,$H$27:$H$38,H15)</f>
        <v>0</v>
      </c>
      <c r="J15" s="35" t="str">
        <f t="shared" ref="J15:J20" ca="1" si="2">IF(I15=0,"",AVERAGEIFS($D$3:$D$38,$A$3:$A$38,$F15,$C$3:$C$38,$H15))</f>
        <v/>
      </c>
      <c r="K15" s="36" t="str">
        <f t="array" aca="1" ref="K15" ca="1">IF(I15&lt;2,"",VAR(IF($A$3:$A$38=$F15,IF($C$3:$C$38=$H15,$D$3:$D$38,""))))</f>
        <v/>
      </c>
    </row>
    <row r="16" spans="1:26" x14ac:dyDescent="0.35">
      <c r="A16" s="40" t="s">
        <v>11</v>
      </c>
      <c r="B16" t="s">
        <v>22</v>
      </c>
      <c r="C16" t="s">
        <v>19</v>
      </c>
      <c r="D16" s="39">
        <v>29</v>
      </c>
      <c r="F16" s="40" t="e">
        <f ca="1">$F$4</f>
        <v>#NAME?</v>
      </c>
      <c r="H16" s="39" t="e">
        <f ca="1">$H9</f>
        <v>#NAME?</v>
      </c>
      <c r="I16" s="40">
        <f t="shared" ca="1" si="1"/>
        <v>0</v>
      </c>
      <c r="J16" t="str">
        <f t="shared" ca="1" si="2"/>
        <v/>
      </c>
      <c r="K16" s="39" t="str">
        <f t="array" aca="1" ref="K16" ca="1">IF(I16&lt;2,"",VAR(IF($A$3:$A$38=$F16,IF($C$3:$C$38=$H16,$D$3:$D$38,""))))</f>
        <v/>
      </c>
    </row>
    <row r="17" spans="1:11" x14ac:dyDescent="0.35">
      <c r="A17" s="40" t="s">
        <v>11</v>
      </c>
      <c r="B17" t="s">
        <v>22</v>
      </c>
      <c r="C17" t="s">
        <v>19</v>
      </c>
      <c r="D17" s="39">
        <v>40</v>
      </c>
      <c r="F17" s="40" t="e">
        <f ca="1">$F$4</f>
        <v>#NAME?</v>
      </c>
      <c r="H17" s="39" t="e">
        <f ca="1">$H10</f>
        <v>#NAME?</v>
      </c>
      <c r="I17" s="40">
        <f t="shared" ca="1" si="1"/>
        <v>0</v>
      </c>
      <c r="J17" t="str">
        <f t="shared" ca="1" si="2"/>
        <v/>
      </c>
      <c r="K17" s="39" t="str">
        <f t="array" aca="1" ref="K17" ca="1">IF(I17&lt;2,"",VAR(IF($A$3:$A$38=$F17,IF($C$3:$C$38=$H17,$D$3:$D$38,""))))</f>
        <v/>
      </c>
    </row>
    <row r="18" spans="1:11" x14ac:dyDescent="0.35">
      <c r="A18" s="40" t="s">
        <v>28</v>
      </c>
      <c r="B18" t="s">
        <v>12</v>
      </c>
      <c r="C18" t="s">
        <v>13</v>
      </c>
      <c r="D18" s="39">
        <v>19</v>
      </c>
      <c r="F18" s="40" t="e">
        <f ca="1">$F$5</f>
        <v>#NAME?</v>
      </c>
      <c r="H18" s="39" t="e">
        <f ca="1">$H8</f>
        <v>#NAME?</v>
      </c>
      <c r="I18" s="40">
        <f t="shared" ca="1" si="1"/>
        <v>0</v>
      </c>
      <c r="J18" t="str">
        <f t="shared" ca="1" si="2"/>
        <v/>
      </c>
      <c r="K18" s="39" t="str">
        <f t="array" aca="1" ref="K18" ca="1">IF(I18&lt;2,"",VAR(IF($A$3:$A$38=$F18,IF($C$3:$C$38=$H18,$D$3:$D$38,""))))</f>
        <v/>
      </c>
    </row>
    <row r="19" spans="1:11" x14ac:dyDescent="0.35">
      <c r="A19" s="40" t="s">
        <v>28</v>
      </c>
      <c r="B19" t="s">
        <v>12</v>
      </c>
      <c r="C19" t="s">
        <v>13</v>
      </c>
      <c r="D19" s="39">
        <v>28</v>
      </c>
      <c r="F19" s="40" t="e">
        <f ca="1">$F$5</f>
        <v>#NAME?</v>
      </c>
      <c r="H19" s="39" t="e">
        <f ca="1">$H9</f>
        <v>#NAME?</v>
      </c>
      <c r="I19" s="40">
        <f t="shared" ca="1" si="1"/>
        <v>0</v>
      </c>
      <c r="J19" t="str">
        <f t="shared" ca="1" si="2"/>
        <v/>
      </c>
      <c r="K19" s="39" t="str">
        <f t="array" aca="1" ref="K19" ca="1">IF(I19&lt;2,"",VAR(IF($A$3:$A$38=$F19,IF($C$3:$C$38=$H19,$D$3:$D$38,""))))</f>
        <v/>
      </c>
    </row>
    <row r="20" spans="1:11" x14ac:dyDescent="0.35">
      <c r="A20" s="40" t="s">
        <v>28</v>
      </c>
      <c r="B20" t="s">
        <v>12</v>
      </c>
      <c r="C20" t="s">
        <v>13</v>
      </c>
      <c r="D20" s="39">
        <v>31</v>
      </c>
      <c r="F20" s="43" t="e">
        <f ca="1">$F$5</f>
        <v>#NAME?</v>
      </c>
      <c r="G20" s="44"/>
      <c r="H20" s="42" t="e">
        <f ca="1">$H10</f>
        <v>#NAME?</v>
      </c>
      <c r="I20" s="43">
        <f t="shared" ca="1" si="1"/>
        <v>0</v>
      </c>
      <c r="J20" s="44" t="str">
        <f t="shared" ca="1" si="2"/>
        <v/>
      </c>
      <c r="K20" s="42" t="str">
        <f t="array" aca="1" ref="K20" ca="1">IF(I20&lt;2,"",VAR(IF($A$3:$A$38=$F20,IF($C$3:$C$38=$H20,$D$3:$D$38,""))))</f>
        <v/>
      </c>
    </row>
    <row r="21" spans="1:11" x14ac:dyDescent="0.35">
      <c r="A21" s="40" t="s">
        <v>28</v>
      </c>
      <c r="B21" t="s">
        <v>12</v>
      </c>
      <c r="C21" t="s">
        <v>19</v>
      </c>
      <c r="D21" s="39">
        <v>29</v>
      </c>
      <c r="F21" s="33"/>
      <c r="G21" s="35" t="e">
        <f ca="1">$G$6</f>
        <v>#NAME?</v>
      </c>
      <c r="H21" s="36" t="e">
        <f ca="1">$H8</f>
        <v>#NAME?</v>
      </c>
      <c r="I21" s="33">
        <f t="shared" ref="I21:I26" ca="1" si="3">SUMIFS($I$27:$I$38,$G$27:$G$38,G21,$H$27:$H$38,H21)</f>
        <v>0</v>
      </c>
      <c r="J21" s="35" t="str">
        <f t="shared" ref="J21:J26" ca="1" si="4">IF(I21=0,"",AVERAGEIFS($D$3:$D$38,$B$3:$B$38,$G21,$C$3:$C$38,$H21))</f>
        <v/>
      </c>
      <c r="K21" s="36" t="str">
        <f t="array" aca="1" ref="K21" ca="1">IF(I21&lt;2,"",VAR(IF($B$3:$B$38=$G21,IF($C$3:$C$38=$H21,$D$3:$D$38,""))))</f>
        <v/>
      </c>
    </row>
    <row r="22" spans="1:11" x14ac:dyDescent="0.35">
      <c r="A22" s="40" t="s">
        <v>28</v>
      </c>
      <c r="B22" t="s">
        <v>12</v>
      </c>
      <c r="C22" t="s">
        <v>19</v>
      </c>
      <c r="D22" s="39">
        <v>25</v>
      </c>
      <c r="F22" s="40"/>
      <c r="G22" t="e">
        <f ca="1">$G$6</f>
        <v>#NAME?</v>
      </c>
      <c r="H22" s="39" t="e">
        <f ca="1">$H9</f>
        <v>#NAME?</v>
      </c>
      <c r="I22" s="40">
        <f t="shared" ca="1" si="3"/>
        <v>0</v>
      </c>
      <c r="J22" t="str">
        <f t="shared" ca="1" si="4"/>
        <v/>
      </c>
      <c r="K22" s="39" t="str">
        <f t="array" aca="1" ref="K22" ca="1">IF(I22&lt;2,"",VAR(IF($B$3:$B$38=$G22,IF($C$3:$C$38=$H22,$D$3:$D$38,""))))</f>
        <v/>
      </c>
    </row>
    <row r="23" spans="1:11" x14ac:dyDescent="0.35">
      <c r="A23" s="40" t="s">
        <v>28</v>
      </c>
      <c r="B23" t="s">
        <v>12</v>
      </c>
      <c r="C23" t="s">
        <v>19</v>
      </c>
      <c r="D23" s="39">
        <v>17</v>
      </c>
      <c r="F23" s="40"/>
      <c r="G23" t="e">
        <f ca="1">$G$6</f>
        <v>#NAME?</v>
      </c>
      <c r="H23" s="39" t="e">
        <f ca="1">$H10</f>
        <v>#NAME?</v>
      </c>
      <c r="I23" s="40">
        <f t="shared" ca="1" si="3"/>
        <v>0</v>
      </c>
      <c r="J23" t="str">
        <f t="shared" ca="1" si="4"/>
        <v/>
      </c>
      <c r="K23" s="39" t="str">
        <f t="array" aca="1" ref="K23" ca="1">IF(I23&lt;2,"",VAR(IF($B$3:$B$38=$G23,IF($C$3:$C$38=$H23,$D$3:$D$38,""))))</f>
        <v/>
      </c>
    </row>
    <row r="24" spans="1:11" x14ac:dyDescent="0.35">
      <c r="A24" s="40" t="s">
        <v>28</v>
      </c>
      <c r="B24" t="s">
        <v>22</v>
      </c>
      <c r="C24" t="s">
        <v>13</v>
      </c>
      <c r="D24" s="39">
        <v>28</v>
      </c>
      <c r="F24" s="40"/>
      <c r="G24" t="e">
        <f ca="1">$G$7</f>
        <v>#NAME?</v>
      </c>
      <c r="H24" s="39" t="e">
        <f ca="1">$H8</f>
        <v>#NAME?</v>
      </c>
      <c r="I24" s="40">
        <f t="shared" ca="1" si="3"/>
        <v>0</v>
      </c>
      <c r="J24" t="str">
        <f t="shared" ca="1" si="4"/>
        <v/>
      </c>
      <c r="K24" s="39" t="str">
        <f t="array" aca="1" ref="K24" ca="1">IF(I24&lt;2,"",VAR(IF($B$3:$B$38=$G24,IF($C$3:$C$38=$H24,$D$3:$D$38,""))))</f>
        <v/>
      </c>
    </row>
    <row r="25" spans="1:11" x14ac:dyDescent="0.35">
      <c r="A25" s="40" t="s">
        <v>28</v>
      </c>
      <c r="B25" t="s">
        <v>22</v>
      </c>
      <c r="C25" t="s">
        <v>13</v>
      </c>
      <c r="D25" s="39">
        <v>37</v>
      </c>
      <c r="F25" s="40"/>
      <c r="G25" t="e">
        <f ca="1">$G$7</f>
        <v>#NAME?</v>
      </c>
      <c r="H25" s="39" t="e">
        <f ca="1">$H9</f>
        <v>#NAME?</v>
      </c>
      <c r="I25" s="40">
        <f t="shared" ca="1" si="3"/>
        <v>0</v>
      </c>
      <c r="J25" t="str">
        <f t="shared" ca="1" si="4"/>
        <v/>
      </c>
      <c r="K25" s="39" t="str">
        <f t="array" aca="1" ref="K25" ca="1">IF(I25&lt;2,"",VAR(IF($B$3:$B$38=$G25,IF($C$3:$C$38=$H25,$D$3:$D$38,""))))</f>
        <v/>
      </c>
    </row>
    <row r="26" spans="1:11" x14ac:dyDescent="0.35">
      <c r="A26" s="40" t="s">
        <v>28</v>
      </c>
      <c r="B26" t="s">
        <v>22</v>
      </c>
      <c r="C26" t="s">
        <v>13</v>
      </c>
      <c r="D26" s="39">
        <v>22</v>
      </c>
      <c r="F26" s="43"/>
      <c r="G26" s="44" t="e">
        <f ca="1">$G$7</f>
        <v>#NAME?</v>
      </c>
      <c r="H26" s="42" t="e">
        <f ca="1">$H10</f>
        <v>#NAME?</v>
      </c>
      <c r="I26" s="43">
        <f t="shared" ca="1" si="3"/>
        <v>0</v>
      </c>
      <c r="J26" s="44" t="str">
        <f t="shared" ca="1" si="4"/>
        <v/>
      </c>
      <c r="K26" s="42" t="str">
        <f t="array" aca="1" ref="K26" ca="1">IF(I26&lt;2,"",VAR(IF($B$3:$B$38=$G26,IF($C$3:$C$38=$H26,$D$3:$D$38,""))))</f>
        <v/>
      </c>
    </row>
    <row r="27" spans="1:11" x14ac:dyDescent="0.35">
      <c r="A27" s="40" t="s">
        <v>28</v>
      </c>
      <c r="B27" t="s">
        <v>22</v>
      </c>
      <c r="C27" t="s">
        <v>19</v>
      </c>
      <c r="D27" s="39">
        <v>35</v>
      </c>
      <c r="F27" s="33" t="e">
        <f t="shared" ref="F27:F32" ca="1" si="5">$F$4</f>
        <v>#NAME?</v>
      </c>
      <c r="G27" s="35" t="e">
        <f ca="1">G21</f>
        <v>#NAME?</v>
      </c>
      <c r="H27" s="36" t="e">
        <f ca="1">H21</f>
        <v>#NAME?</v>
      </c>
      <c r="I27" s="33">
        <f ca="1">COUNTIFS($A$3:$A$38,$F27,$B$3:$B$38,$G27,$C$3:$C$38,$H27)</f>
        <v>0</v>
      </c>
      <c r="J27" s="35" t="str">
        <f ca="1">IF(I27=0,"",AVERAGEIFS($D$3:$D$38,$A$3:$A$38,$F27,$B$3:$B$38,$G27,$C$3:$C$38,$H27))</f>
        <v/>
      </c>
      <c r="K27" s="36" t="str">
        <f t="array" aca="1" ref="K27" ca="1">IF(I27&lt;2,"",VAR(IF($A$3:$A$38=$F27,IF($B$3:$B$38=$G27,IF($C$3:$C$38=$H27,$D$3:$D$38,"")))))</f>
        <v/>
      </c>
    </row>
    <row r="28" spans="1:11" x14ac:dyDescent="0.35">
      <c r="A28" s="40" t="s">
        <v>28</v>
      </c>
      <c r="B28" t="s">
        <v>22</v>
      </c>
      <c r="C28" t="s">
        <v>19</v>
      </c>
      <c r="D28" s="39">
        <v>23</v>
      </c>
      <c r="F28" s="40" t="e">
        <f t="shared" ca="1" si="5"/>
        <v>#NAME?</v>
      </c>
      <c r="G28" t="e">
        <f t="shared" ref="G28:H38" ca="1" si="6">G22</f>
        <v>#NAME?</v>
      </c>
      <c r="H28" s="39" t="e">
        <f t="shared" ca="1" si="6"/>
        <v>#NAME?</v>
      </c>
      <c r="I28" s="40">
        <f t="shared" ref="I28:I38" ca="1" si="7">COUNTIFS($A$3:$A$38,$F28,$B$3:$B$38,$G28,$C$3:$C$38,$H28)</f>
        <v>0</v>
      </c>
      <c r="J28" t="str">
        <f t="shared" ref="J28:J38" ca="1" si="8">IF(I28=0,"",AVERAGEIFS($D$3:$D$38,$A$3:$A$38,$F28,$B$3:$B$38,$G28,$C$3:$C$38,$H28))</f>
        <v/>
      </c>
      <c r="K28" s="39" t="str">
        <f t="array" aca="1" ref="K28" ca="1">IF(I28&lt;2,"",VAR(IF($A$3:$A$38=$F28,IF($B$3:$B$38=$G28,IF($C$3:$C$38=$H28,$D$3:$D$38,"")))))</f>
        <v/>
      </c>
    </row>
    <row r="29" spans="1:11" x14ac:dyDescent="0.35">
      <c r="A29" s="40" t="s">
        <v>28</v>
      </c>
      <c r="B29" t="s">
        <v>22</v>
      </c>
      <c r="C29" t="s">
        <v>19</v>
      </c>
      <c r="D29" s="39">
        <v>24</v>
      </c>
      <c r="F29" s="40" t="e">
        <f t="shared" ca="1" si="5"/>
        <v>#NAME?</v>
      </c>
      <c r="G29" t="e">
        <f t="shared" ca="1" si="6"/>
        <v>#NAME?</v>
      </c>
      <c r="H29" s="39" t="e">
        <f t="shared" ca="1" si="6"/>
        <v>#NAME?</v>
      </c>
      <c r="I29" s="40">
        <f t="shared" ca="1" si="7"/>
        <v>0</v>
      </c>
      <c r="J29" t="str">
        <f t="shared" ca="1" si="8"/>
        <v/>
      </c>
      <c r="K29" s="39" t="str">
        <f t="array" aca="1" ref="K29" ca="1">IF(I29&lt;2,"",VAR(IF($A$3:$A$38=$F29,IF($B$3:$B$38=$G29,IF($C$3:$C$38=$H29,$D$3:$D$38,"")))))</f>
        <v/>
      </c>
    </row>
    <row r="30" spans="1:11" x14ac:dyDescent="0.35">
      <c r="A30" s="40" t="s">
        <v>11</v>
      </c>
      <c r="B30" t="s">
        <v>22</v>
      </c>
      <c r="C30" t="s">
        <v>76</v>
      </c>
      <c r="D30" s="39">
        <v>23</v>
      </c>
      <c r="F30" s="40" t="e">
        <f t="shared" ca="1" si="5"/>
        <v>#NAME?</v>
      </c>
      <c r="G30" t="e">
        <f t="shared" ca="1" si="6"/>
        <v>#NAME?</v>
      </c>
      <c r="H30" s="39" t="e">
        <f t="shared" ca="1" si="6"/>
        <v>#NAME?</v>
      </c>
      <c r="I30" s="40">
        <f t="shared" ca="1" si="7"/>
        <v>0</v>
      </c>
      <c r="J30" t="str">
        <f t="shared" ca="1" si="8"/>
        <v/>
      </c>
      <c r="K30" s="39" t="str">
        <f t="array" aca="1" ref="K30" ca="1">IF(I30&lt;2,"",VAR(IF($A$3:$A$38=$F30,IF($B$3:$B$38=$G30,IF($C$3:$C$38=$H30,$D$3:$D$38,"")))))</f>
        <v/>
      </c>
    </row>
    <row r="31" spans="1:11" x14ac:dyDescent="0.35">
      <c r="A31" s="40" t="s">
        <v>11</v>
      </c>
      <c r="B31" t="s">
        <v>22</v>
      </c>
      <c r="C31" t="s">
        <v>76</v>
      </c>
      <c r="D31" s="39">
        <v>28</v>
      </c>
      <c r="F31" s="40" t="e">
        <f t="shared" ca="1" si="5"/>
        <v>#NAME?</v>
      </c>
      <c r="G31" t="e">
        <f t="shared" ca="1" si="6"/>
        <v>#NAME?</v>
      </c>
      <c r="H31" s="39" t="e">
        <f t="shared" ca="1" si="6"/>
        <v>#NAME?</v>
      </c>
      <c r="I31" s="40">
        <f t="shared" ca="1" si="7"/>
        <v>0</v>
      </c>
      <c r="J31" t="str">
        <f t="shared" ca="1" si="8"/>
        <v/>
      </c>
      <c r="K31" s="39" t="str">
        <f t="array" aca="1" ref="K31" ca="1">IF(I31&lt;2,"",VAR(IF($A$3:$A$38=$F31,IF($B$3:$B$38=$G31,IF($C$3:$C$38=$H31,$D$3:$D$38,"")))))</f>
        <v/>
      </c>
    </row>
    <row r="32" spans="1:11" x14ac:dyDescent="0.35">
      <c r="A32" s="40" t="s">
        <v>11</v>
      </c>
      <c r="B32" t="s">
        <v>22</v>
      </c>
      <c r="C32" t="s">
        <v>76</v>
      </c>
      <c r="D32" s="39">
        <v>26</v>
      </c>
      <c r="F32" s="40" t="e">
        <f t="shared" ca="1" si="5"/>
        <v>#NAME?</v>
      </c>
      <c r="G32" t="e">
        <f t="shared" ca="1" si="6"/>
        <v>#NAME?</v>
      </c>
      <c r="H32" s="39" t="e">
        <f t="shared" ca="1" si="6"/>
        <v>#NAME?</v>
      </c>
      <c r="I32" s="40">
        <f t="shared" ca="1" si="7"/>
        <v>0</v>
      </c>
      <c r="J32" t="str">
        <f t="shared" ca="1" si="8"/>
        <v/>
      </c>
      <c r="K32" s="39" t="str">
        <f t="array" aca="1" ref="K32" ca="1">IF(I32&lt;2,"",VAR(IF($A$3:$A$38=$F32,IF($B$3:$B$38=$G32,IF($C$3:$C$38=$H32,$D$3:$D$38,"")))))</f>
        <v/>
      </c>
    </row>
    <row r="33" spans="1:11" x14ac:dyDescent="0.35">
      <c r="A33" s="40" t="s">
        <v>28</v>
      </c>
      <c r="B33" t="s">
        <v>12</v>
      </c>
      <c r="C33" t="s">
        <v>76</v>
      </c>
      <c r="D33" s="39">
        <v>18</v>
      </c>
      <c r="F33" s="40" t="e">
        <f t="shared" ref="F33:F38" ca="1" si="9">$F$5</f>
        <v>#NAME?</v>
      </c>
      <c r="G33" t="e">
        <f t="shared" ca="1" si="6"/>
        <v>#NAME?</v>
      </c>
      <c r="H33" s="39" t="e">
        <f t="shared" ca="1" si="6"/>
        <v>#NAME?</v>
      </c>
      <c r="I33" s="40">
        <f t="shared" ca="1" si="7"/>
        <v>0</v>
      </c>
      <c r="J33" t="str">
        <f t="shared" ca="1" si="8"/>
        <v/>
      </c>
      <c r="K33" s="39" t="str">
        <f t="array" aca="1" ref="K33" ca="1">IF(I33&lt;2,"",VAR(IF($A$3:$A$38=$F33,IF($B$3:$B$38=$G33,IF($C$3:$C$38=$H33,$D$3:$D$38,"")))))</f>
        <v/>
      </c>
    </row>
    <row r="34" spans="1:11" x14ac:dyDescent="0.35">
      <c r="A34" s="40" t="s">
        <v>28</v>
      </c>
      <c r="B34" t="s">
        <v>12</v>
      </c>
      <c r="C34" t="s">
        <v>76</v>
      </c>
      <c r="D34" s="39">
        <v>14</v>
      </c>
      <c r="F34" s="40" t="e">
        <f t="shared" ca="1" si="9"/>
        <v>#NAME?</v>
      </c>
      <c r="G34" t="e">
        <f t="shared" ca="1" si="6"/>
        <v>#NAME?</v>
      </c>
      <c r="H34" s="39" t="e">
        <f t="shared" ca="1" si="6"/>
        <v>#NAME?</v>
      </c>
      <c r="I34" s="40">
        <f t="shared" ca="1" si="7"/>
        <v>0</v>
      </c>
      <c r="J34" t="str">
        <f t="shared" ca="1" si="8"/>
        <v/>
      </c>
      <c r="K34" s="39" t="str">
        <f t="array" aca="1" ref="K34" ca="1">IF(I34&lt;2,"",VAR(IF($A$3:$A$38=$F34,IF($B$3:$B$38=$G34,IF($C$3:$C$38=$H34,$D$3:$D$38,"")))))</f>
        <v/>
      </c>
    </row>
    <row r="35" spans="1:11" x14ac:dyDescent="0.35">
      <c r="A35" s="40" t="s">
        <v>28</v>
      </c>
      <c r="B35" t="s">
        <v>12</v>
      </c>
      <c r="C35" t="s">
        <v>76</v>
      </c>
      <c r="D35" s="39">
        <v>25</v>
      </c>
      <c r="F35" s="40" t="e">
        <f t="shared" ca="1" si="9"/>
        <v>#NAME?</v>
      </c>
      <c r="G35" t="e">
        <f t="shared" ca="1" si="6"/>
        <v>#NAME?</v>
      </c>
      <c r="H35" s="39" t="e">
        <f t="shared" ca="1" si="6"/>
        <v>#NAME?</v>
      </c>
      <c r="I35" s="40">
        <f t="shared" ca="1" si="7"/>
        <v>0</v>
      </c>
      <c r="J35" t="str">
        <f t="shared" ca="1" si="8"/>
        <v/>
      </c>
      <c r="K35" s="39" t="str">
        <f t="array" aca="1" ref="K35" ca="1">IF(I35&lt;2,"",VAR(IF($A$3:$A$38=$F35,IF($B$3:$B$38=$G35,IF($C$3:$C$38=$H35,$D$3:$D$38,"")))))</f>
        <v/>
      </c>
    </row>
    <row r="36" spans="1:11" x14ac:dyDescent="0.35">
      <c r="A36" s="40" t="s">
        <v>28</v>
      </c>
      <c r="B36" t="s">
        <v>22</v>
      </c>
      <c r="C36" t="s">
        <v>76</v>
      </c>
      <c r="D36" s="39">
        <v>16</v>
      </c>
      <c r="F36" s="40" t="e">
        <f t="shared" ca="1" si="9"/>
        <v>#NAME?</v>
      </c>
      <c r="G36" t="e">
        <f t="shared" ca="1" si="6"/>
        <v>#NAME?</v>
      </c>
      <c r="H36" s="39" t="e">
        <f t="shared" ca="1" si="6"/>
        <v>#NAME?</v>
      </c>
      <c r="I36" s="40">
        <f t="shared" ca="1" si="7"/>
        <v>0</v>
      </c>
      <c r="J36" t="str">
        <f t="shared" ca="1" si="8"/>
        <v/>
      </c>
      <c r="K36" s="39" t="str">
        <f t="array" aca="1" ref="K36" ca="1">IF(I36&lt;2,"",VAR(IF($A$3:$A$38=$F36,IF($B$3:$B$38=$G36,IF($C$3:$C$38=$H36,$D$3:$D$38,"")))))</f>
        <v/>
      </c>
    </row>
    <row r="37" spans="1:11" x14ac:dyDescent="0.35">
      <c r="A37" s="40" t="s">
        <v>28</v>
      </c>
      <c r="B37" t="s">
        <v>22</v>
      </c>
      <c r="C37" t="s">
        <v>76</v>
      </c>
      <c r="D37" s="39">
        <v>11</v>
      </c>
      <c r="F37" s="40" t="e">
        <f t="shared" ca="1" si="9"/>
        <v>#NAME?</v>
      </c>
      <c r="G37" t="e">
        <f t="shared" ca="1" si="6"/>
        <v>#NAME?</v>
      </c>
      <c r="H37" s="39" t="e">
        <f t="shared" ca="1" si="6"/>
        <v>#NAME?</v>
      </c>
      <c r="I37" s="40">
        <f t="shared" ca="1" si="7"/>
        <v>0</v>
      </c>
      <c r="J37" t="str">
        <f t="shared" ca="1" si="8"/>
        <v/>
      </c>
      <c r="K37" s="39" t="str">
        <f t="array" aca="1" ref="K37" ca="1">IF(I37&lt;2,"",VAR(IF($A$3:$A$38=$F37,IF($B$3:$B$38=$G37,IF($C$3:$C$38=$H37,$D$3:$D$38,"")))))</f>
        <v/>
      </c>
    </row>
    <row r="38" spans="1:11" x14ac:dyDescent="0.35">
      <c r="A38" s="43" t="s">
        <v>28</v>
      </c>
      <c r="B38" s="44" t="s">
        <v>22</v>
      </c>
      <c r="C38" s="44" t="s">
        <v>76</v>
      </c>
      <c r="D38" s="42">
        <v>19</v>
      </c>
      <c r="F38" s="43" t="e">
        <f t="shared" ca="1" si="9"/>
        <v>#NAME?</v>
      </c>
      <c r="G38" s="44" t="e">
        <f t="shared" ca="1" si="6"/>
        <v>#NAME?</v>
      </c>
      <c r="H38" s="42" t="e">
        <f t="shared" ca="1" si="6"/>
        <v>#NAME?</v>
      </c>
      <c r="I38" s="43">
        <f t="shared" ca="1" si="7"/>
        <v>0</v>
      </c>
      <c r="J38" s="44" t="str">
        <f t="shared" ca="1" si="8"/>
        <v/>
      </c>
      <c r="K38" s="42" t="str">
        <f t="array" aca="1" ref="K38" ca="1">IF(I38&lt;2,"",VAR(IF($A$3:$A$38=$F38,IF($B$3:$B$38=$G38,IF($C$3:$C$38=$H38,$D$3:$D$38,"")))))</f>
        <v/>
      </c>
    </row>
    <row r="39" spans="1:11" x14ac:dyDescent="0.35">
      <c r="I39">
        <f ca="1">SUM(I27:I38)</f>
        <v>0</v>
      </c>
      <c r="J39">
        <f>AVERAGE(D3:D38)</f>
        <v>25.277777777777779</v>
      </c>
      <c r="K39">
        <f>VAR(D3:D38)</f>
        <v>62.606349206349215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F7DAE-9690-4FA7-B5AE-D2804D2A1535}">
  <dimension ref="A1:S39"/>
  <sheetViews>
    <sheetView workbookViewId="0"/>
  </sheetViews>
  <sheetFormatPr defaultRowHeight="14.5" x14ac:dyDescent="0.35"/>
  <cols>
    <col min="1" max="4" width="10.26953125" customWidth="1"/>
    <col min="5" max="5" width="1.453125" customWidth="1"/>
  </cols>
  <sheetData>
    <row r="1" spans="1:19" ht="15" thickBot="1" x14ac:dyDescent="0.4">
      <c r="A1" s="1" t="s">
        <v>77</v>
      </c>
      <c r="F1" t="s">
        <v>65</v>
      </c>
      <c r="M1" t="s">
        <v>54</v>
      </c>
      <c r="Q1" s="31" t="s">
        <v>68</v>
      </c>
      <c r="R1" s="31">
        <v>0.05</v>
      </c>
    </row>
    <row r="2" spans="1:19" ht="15" thickTop="1" x14ac:dyDescent="0.35">
      <c r="M2" s="30"/>
      <c r="N2" s="30" t="s">
        <v>15</v>
      </c>
      <c r="O2" s="30" t="s">
        <v>16</v>
      </c>
      <c r="P2" s="30" t="s">
        <v>17</v>
      </c>
      <c r="Q2" s="30" t="s">
        <v>56</v>
      </c>
      <c r="R2" s="30" t="s">
        <v>69</v>
      </c>
      <c r="S2" s="30" t="s">
        <v>70</v>
      </c>
    </row>
    <row r="3" spans="1:19" x14ac:dyDescent="0.35">
      <c r="A3" s="46" t="s">
        <v>11</v>
      </c>
      <c r="B3" s="14" t="s">
        <v>12</v>
      </c>
      <c r="C3" s="14" t="s">
        <v>13</v>
      </c>
      <c r="D3" s="47">
        <v>23</v>
      </c>
      <c r="I3" s="10" t="s">
        <v>14</v>
      </c>
      <c r="J3" s="10" t="s">
        <v>6</v>
      </c>
      <c r="K3" s="10" t="s">
        <v>67</v>
      </c>
      <c r="M3" t="s">
        <v>24</v>
      </c>
      <c r="N3" t="e">
        <f ca="1">DEVSQ(J4:J5)*I4</f>
        <v>#NUM!</v>
      </c>
      <c r="O3">
        <f ca="1">COUNT(J4:J5)-1</f>
        <v>-1</v>
      </c>
      <c r="P3" t="e">
        <f ca="1">N3/O3</f>
        <v>#NUM!</v>
      </c>
      <c r="Q3" t="e">
        <f ca="1">P3/P6</f>
        <v>#NUM!</v>
      </c>
      <c r="R3" t="e">
        <f ca="1">FDIST(Q3,O3,O6)</f>
        <v>#NUM!</v>
      </c>
      <c r="S3" t="e">
        <f ca="1">N3/(N3+N6)</f>
        <v>#NUM!</v>
      </c>
    </row>
    <row r="4" spans="1:19" x14ac:dyDescent="0.35">
      <c r="A4" s="11" t="s">
        <v>11</v>
      </c>
      <c r="B4" t="s">
        <v>12</v>
      </c>
      <c r="C4" t="s">
        <v>19</v>
      </c>
      <c r="D4" s="41">
        <v>24</v>
      </c>
      <c r="F4" s="33" t="e">
        <f t="array" aca="1" ref="F4:F5" ca="1">SortUnique(A3:A14)</f>
        <v>#NAME?</v>
      </c>
      <c r="G4" s="48"/>
      <c r="H4" s="49"/>
      <c r="I4" s="50">
        <f ca="1">SUMIF($F$27:$F$38,F4,$I$27:$I$38)</f>
        <v>0</v>
      </c>
      <c r="J4" s="48" t="str">
        <f ca="1">IF(I4=0,"",AVERAGEIF($A$3:$A$14,$F4,$D$3:$D$14))</f>
        <v/>
      </c>
      <c r="K4" s="49" t="str">
        <f t="array" aca="1" ref="K4" ca="1">IF(I4&lt;2,"",VAR(IF($A$3:$A$14=$F4,$D$3:$D$14,"")))</f>
        <v/>
      </c>
      <c r="M4" t="s">
        <v>26</v>
      </c>
      <c r="N4" t="e">
        <f ca="1">DEVSQ(J6:J7)*I6</f>
        <v>#NUM!</v>
      </c>
      <c r="O4">
        <f ca="1">COUNT(J6:J7)-1</f>
        <v>-1</v>
      </c>
      <c r="P4" t="e">
        <f ca="1">N4/O4</f>
        <v>#NUM!</v>
      </c>
      <c r="Q4" t="e">
        <f ca="1">P4/P6</f>
        <v>#NUM!</v>
      </c>
      <c r="R4" t="e">
        <f ca="1">FDIST(Q4,O4,O6)</f>
        <v>#NUM!</v>
      </c>
      <c r="S4" t="e">
        <f ca="1">N4/(N4+N6)</f>
        <v>#NUM!</v>
      </c>
    </row>
    <row r="5" spans="1:19" x14ac:dyDescent="0.35">
      <c r="A5" s="11" t="s">
        <v>11</v>
      </c>
      <c r="B5" t="s">
        <v>12</v>
      </c>
      <c r="C5" t="s">
        <v>76</v>
      </c>
      <c r="D5" s="41">
        <v>42</v>
      </c>
      <c r="F5" s="40" t="e">
        <f ca="1"/>
        <v>#NAME?</v>
      </c>
      <c r="H5" s="39"/>
      <c r="I5" s="40">
        <f ca="1">SUMIF($F$27:$F$38,F5,$I$27:$I$38)</f>
        <v>0</v>
      </c>
      <c r="J5" t="str">
        <f ca="1">IF(I5=0,"",AVERAGEIF($A$3:$A$14,$F5,$D$3:$D$14))</f>
        <v/>
      </c>
      <c r="K5" s="39" t="str">
        <f t="array" aca="1" ref="K5" ca="1">IF(I5&lt;2,"",VAR(IF($A$3:$A$14=$F5,$D$3:$D$14,"")))</f>
        <v/>
      </c>
      <c r="M5" t="s">
        <v>29</v>
      </c>
      <c r="N5" t="e">
        <f ca="1">DEVSQ(J8:J10)*I8</f>
        <v>#NUM!</v>
      </c>
      <c r="O5">
        <f ca="1">COUNT(J8:J10)-1</f>
        <v>-1</v>
      </c>
      <c r="P5" t="e">
        <f ca="1">N5/O5</f>
        <v>#NUM!</v>
      </c>
      <c r="Q5" t="e">
        <f ca="1">P5/P6</f>
        <v>#NUM!</v>
      </c>
      <c r="R5" t="e">
        <f ca="1">FDIST(Q5,O5,O6)</f>
        <v>#NUM!</v>
      </c>
      <c r="S5" s="31" t="e">
        <f ca="1">N5/(N5+N6)</f>
        <v>#NUM!</v>
      </c>
    </row>
    <row r="6" spans="1:19" x14ac:dyDescent="0.35">
      <c r="A6" s="11" t="s">
        <v>11</v>
      </c>
      <c r="B6" t="s">
        <v>22</v>
      </c>
      <c r="C6" t="s">
        <v>13</v>
      </c>
      <c r="D6" s="41">
        <v>16</v>
      </c>
      <c r="F6" s="40"/>
      <c r="G6" t="e">
        <f t="array" aca="1" ref="G6:G7" ca="1">SortUnique(B3:B14)</f>
        <v>#NAME?</v>
      </c>
      <c r="H6" s="39"/>
      <c r="I6" s="40">
        <f ca="1">SUMIF($G$27:$G$38,G6,$I$27:$I$38)</f>
        <v>0</v>
      </c>
      <c r="J6" t="str">
        <f ca="1">IF(I6=0,"",AVERAGEIF($B$3:$B$14,$G6,$D$3:$D$14))</f>
        <v/>
      </c>
      <c r="K6" s="39" t="str">
        <f t="array" aca="1" ref="K6" ca="1">IF(I6&lt;2,"",VAR(IF($B$3:$B$14=$G6,$D$3:$D$14,"")))</f>
        <v/>
      </c>
      <c r="M6" t="s">
        <v>71</v>
      </c>
      <c r="N6" t="e">
        <f ca="1">N7-N5-N4-N3</f>
        <v>#NUM!</v>
      </c>
      <c r="O6">
        <f ca="1">O7-O5-O4-O3</f>
        <v>2</v>
      </c>
      <c r="P6" t="e">
        <f ca="1">N6/O6</f>
        <v>#NUM!</v>
      </c>
    </row>
    <row r="7" spans="1:19" x14ac:dyDescent="0.35">
      <c r="A7" s="11" t="s">
        <v>11</v>
      </c>
      <c r="B7" t="s">
        <v>22</v>
      </c>
      <c r="C7" t="s">
        <v>19</v>
      </c>
      <c r="D7" s="41">
        <v>31</v>
      </c>
      <c r="F7" s="40"/>
      <c r="G7" t="e">
        <f ca="1"/>
        <v>#NAME?</v>
      </c>
      <c r="H7" s="39"/>
      <c r="I7" s="40">
        <f ca="1">SUMIF($G$27:$G$38,G7,$I$27:$I$38)</f>
        <v>0</v>
      </c>
      <c r="J7" t="str">
        <f ca="1">IF(I7=0,"",AVERAGEIF($B$3:$B$14,$G7,$D$3:$D$14))</f>
        <v/>
      </c>
      <c r="K7" s="39" t="str">
        <f t="array" aca="1" ref="K7" ca="1">IF(I7&lt;2,"",VAR(IF($B$3:$B$14=$G7,$D$3:$D$14,"")))</f>
        <v/>
      </c>
      <c r="M7" s="45" t="s">
        <v>63</v>
      </c>
      <c r="N7" s="45">
        <f ca="1">K39*O7</f>
        <v>-64.060606060606091</v>
      </c>
      <c r="O7" s="45">
        <f ca="1">I39-1</f>
        <v>-1</v>
      </c>
      <c r="P7" s="45">
        <f ca="1">N7/O7</f>
        <v>64.060606060606091</v>
      </c>
      <c r="Q7" s="45"/>
      <c r="R7" s="45"/>
      <c r="S7" s="45"/>
    </row>
    <row r="8" spans="1:19" x14ac:dyDescent="0.35">
      <c r="A8" s="11" t="s">
        <v>28</v>
      </c>
      <c r="B8" t="s">
        <v>12</v>
      </c>
      <c r="C8" t="s">
        <v>13</v>
      </c>
      <c r="D8" s="41">
        <v>19</v>
      </c>
      <c r="F8" s="40"/>
      <c r="H8" s="39" t="e">
        <f t="array" aca="1" ref="H8:H10" ca="1">SortUnique(C3:C14)</f>
        <v>#NAME?</v>
      </c>
      <c r="I8" s="40">
        <f ca="1">SUMIF($H$27:$H$38,H8,$I$27:$I$38)</f>
        <v>0</v>
      </c>
      <c r="J8" t="str">
        <f ca="1">IF(I8=0,"",AVERAGEIF($C$3:$C$14,$H8,$D$3:$D$14))</f>
        <v/>
      </c>
      <c r="K8" s="39" t="str">
        <f t="array" aca="1" ref="K8" ca="1">IF(I8&lt;2,"",VAR(IF($C$3:$C$14=$H8,$D$3:$D$14,"")))</f>
        <v/>
      </c>
    </row>
    <row r="9" spans="1:19" ht="15" thickBot="1" x14ac:dyDescent="0.4">
      <c r="A9" s="11" t="s">
        <v>28</v>
      </c>
      <c r="B9" t="s">
        <v>12</v>
      </c>
      <c r="C9" t="s">
        <v>19</v>
      </c>
      <c r="D9" s="41">
        <v>29</v>
      </c>
      <c r="F9" s="40"/>
      <c r="H9" s="39" t="e">
        <f ca="1"/>
        <v>#NAME?</v>
      </c>
      <c r="I9" s="40">
        <f ca="1">SUMIF($H$27:$H$38,H9,$I$27:$I$38)</f>
        <v>0</v>
      </c>
      <c r="J9" t="str">
        <f ca="1">IF(I9=0,"",AVERAGEIF($C$3:$C$14,$H9,$D$3:$D$14))</f>
        <v/>
      </c>
      <c r="K9" s="39" t="str">
        <f t="array" aca="1" ref="K9" ca="1">IF(I9&lt;2,"",VAR(IF($C$3:$C$14=$H9,$D$3:$D$14,"")))</f>
        <v/>
      </c>
      <c r="M9" t="s">
        <v>54</v>
      </c>
      <c r="Q9" s="31" t="s">
        <v>68</v>
      </c>
      <c r="R9" s="31">
        <v>0.05</v>
      </c>
    </row>
    <row r="10" spans="1:19" ht="15" thickTop="1" x14ac:dyDescent="0.35">
      <c r="A10" s="11" t="s">
        <v>28</v>
      </c>
      <c r="B10" t="s">
        <v>22</v>
      </c>
      <c r="C10" t="s">
        <v>13</v>
      </c>
      <c r="D10" s="41">
        <v>28</v>
      </c>
      <c r="F10" s="43"/>
      <c r="G10" s="44"/>
      <c r="H10" s="42" t="e">
        <f ca="1"/>
        <v>#NAME?</v>
      </c>
      <c r="I10" s="43">
        <f ca="1">SUMIF($H$27:$H$38,H10,$I$27:$I$38)</f>
        <v>0</v>
      </c>
      <c r="J10" s="44" t="str">
        <f ca="1">IF(I10=0,"",AVERAGEIF($C$3:$C$14,$H10,$D$3:$D$14))</f>
        <v/>
      </c>
      <c r="K10" s="42" t="str">
        <f t="array" aca="1" ref="K10" ca="1">IF(I10&lt;2,"",VAR(IF($C$3:$C$14=$H10,$D$3:$D$14,"")))</f>
        <v/>
      </c>
      <c r="M10" s="30"/>
      <c r="N10" s="30" t="s">
        <v>15</v>
      </c>
      <c r="O10" s="30" t="s">
        <v>16</v>
      </c>
      <c r="P10" s="30" t="s">
        <v>17</v>
      </c>
      <c r="Q10" s="30" t="s">
        <v>56</v>
      </c>
      <c r="R10" s="30" t="s">
        <v>69</v>
      </c>
      <c r="S10" s="30" t="s">
        <v>70</v>
      </c>
    </row>
    <row r="11" spans="1:19" x14ac:dyDescent="0.35">
      <c r="A11" s="11" t="s">
        <v>28</v>
      </c>
      <c r="B11" t="s">
        <v>22</v>
      </c>
      <c r="C11" t="s">
        <v>19</v>
      </c>
      <c r="D11" s="41">
        <v>35</v>
      </c>
      <c r="F11" s="50" t="e">
        <f ca="1">$F$4</f>
        <v>#NAME?</v>
      </c>
      <c r="G11" s="48" t="e">
        <f ca="1">$G6</f>
        <v>#NAME?</v>
      </c>
      <c r="H11" s="49"/>
      <c r="I11" s="50">
        <f ca="1">SUMIFS($I$27:$I$38,$F$27:$F$38,F11,$G$27:$G$38,G11)</f>
        <v>0</v>
      </c>
      <c r="J11" s="48" t="str">
        <f ca="1">IF(I11=0,"",AVERAGEIFS($D$3:$D$14,$A$3:$A$14,$F11,$B$3:$B$14,$G11))</f>
        <v/>
      </c>
      <c r="K11" s="49" t="str">
        <f t="array" aca="1" ref="K11" ca="1">IF(I11&lt;2,"",VAR(IF($A$3:$A$14=$F11,IF($B$3:$B$14=$G11,$D$3:$D$14,""))))</f>
        <v/>
      </c>
      <c r="M11" t="s">
        <v>24</v>
      </c>
      <c r="N11" t="e">
        <f ca="1">DEVSQ(J4:J5)*I4</f>
        <v>#NUM!</v>
      </c>
      <c r="O11">
        <f ca="1">COUNT(J4:J5)-1</f>
        <v>-1</v>
      </c>
      <c r="P11" t="e">
        <f t="shared" ref="P11:P18" ca="1" si="0">N11/O11</f>
        <v>#NUM!</v>
      </c>
      <c r="Q11" t="e">
        <f ca="1">P11/P17</f>
        <v>#NUM!</v>
      </c>
      <c r="R11" t="e">
        <f ca="1">FDIST(Q11,O11,O17)</f>
        <v>#NUM!</v>
      </c>
      <c r="S11" t="e">
        <f ca="1">N11/(N11+N18)</f>
        <v>#NUM!</v>
      </c>
    </row>
    <row r="12" spans="1:19" x14ac:dyDescent="0.35">
      <c r="A12" s="11" t="s">
        <v>11</v>
      </c>
      <c r="B12" t="s">
        <v>22</v>
      </c>
      <c r="C12" t="s">
        <v>76</v>
      </c>
      <c r="D12" s="41">
        <v>23</v>
      </c>
      <c r="F12" s="40" t="e">
        <f ca="1">$F$4</f>
        <v>#NAME?</v>
      </c>
      <c r="G12" t="e">
        <f ca="1">$G7</f>
        <v>#NAME?</v>
      </c>
      <c r="H12" s="39"/>
      <c r="I12" s="40">
        <f ca="1">SUMIFS($I$27:$I$38,$F$27:$F$38,F12,$G$27:$G$38,G12)</f>
        <v>0</v>
      </c>
      <c r="J12" t="str">
        <f ca="1">IF(I12=0,"",AVERAGEIFS($D$3:$D$14,$A$3:$A$14,$F12,$B$3:$B$14,$G12))</f>
        <v/>
      </c>
      <c r="K12" s="39" t="str">
        <f t="array" aca="1" ref="K12" ca="1">IF(I12&lt;2,"",VAR(IF($A$3:$A$14=$F12,IF($B$3:$B$14=$G12,$D$3:$D$14,""))))</f>
        <v/>
      </c>
      <c r="M12" t="s">
        <v>26</v>
      </c>
      <c r="N12" t="e">
        <f ca="1">DEVSQ(J6:J7)*I6</f>
        <v>#NUM!</v>
      </c>
      <c r="O12">
        <f ca="1">COUNT(J6:J7)-1</f>
        <v>-1</v>
      </c>
      <c r="P12" t="e">
        <f t="shared" ca="1" si="0"/>
        <v>#NUM!</v>
      </c>
      <c r="Q12" t="e">
        <f ca="1">P12/P17</f>
        <v>#NUM!</v>
      </c>
      <c r="R12" t="e">
        <f ca="1">FDIST(Q12,O12,O17)</f>
        <v>#NUM!</v>
      </c>
      <c r="S12" t="e">
        <f ca="1">N12/(N12+N18)</f>
        <v>#NUM!</v>
      </c>
    </row>
    <row r="13" spans="1:19" x14ac:dyDescent="0.35">
      <c r="A13" s="11" t="s">
        <v>28</v>
      </c>
      <c r="B13" t="s">
        <v>12</v>
      </c>
      <c r="C13" t="s">
        <v>76</v>
      </c>
      <c r="D13" s="41">
        <v>18</v>
      </c>
      <c r="F13" s="40" t="e">
        <f ca="1">$F$5</f>
        <v>#NAME?</v>
      </c>
      <c r="G13" t="e">
        <f ca="1">$G6</f>
        <v>#NAME?</v>
      </c>
      <c r="H13" s="39"/>
      <c r="I13" s="40">
        <f ca="1">SUMIFS($I$27:$I$38,$F$27:$F$38,F13,$G$27:$G$38,G13)</f>
        <v>0</v>
      </c>
      <c r="J13" t="str">
        <f ca="1">IF(I13=0,"",AVERAGEIFS($D$3:$D$14,$A$3:$A$14,$F13,$B$3:$B$14,$G13))</f>
        <v/>
      </c>
      <c r="K13" s="39" t="str">
        <f t="array" aca="1" ref="K13" ca="1">IF(I13&lt;2,"",VAR(IF($A$3:$A$14=$F13,IF($B$3:$B$14=$G13,$D$3:$D$14,""))))</f>
        <v/>
      </c>
      <c r="M13" t="s">
        <v>29</v>
      </c>
      <c r="N13" t="e">
        <f ca="1">DEVSQ(J8:J10)*I8</f>
        <v>#NUM!</v>
      </c>
      <c r="O13">
        <f ca="1">COUNT(J8:J10)-1</f>
        <v>-1</v>
      </c>
      <c r="P13" t="e">
        <f t="shared" ca="1" si="0"/>
        <v>#NUM!</v>
      </c>
      <c r="Q13" t="e">
        <f ca="1">P13/P17</f>
        <v>#NUM!</v>
      </c>
      <c r="R13" t="e">
        <f ca="1">FDIST(Q13,O13,O17)</f>
        <v>#NUM!</v>
      </c>
      <c r="S13" s="31" t="e">
        <f ca="1">N13/(N13+N18)</f>
        <v>#NUM!</v>
      </c>
    </row>
    <row r="14" spans="1:19" x14ac:dyDescent="0.35">
      <c r="A14" s="51" t="s">
        <v>28</v>
      </c>
      <c r="B14" s="45" t="s">
        <v>22</v>
      </c>
      <c r="C14" s="45" t="s">
        <v>76</v>
      </c>
      <c r="D14" s="52">
        <v>16</v>
      </c>
      <c r="F14" s="43" t="e">
        <f ca="1">$F$5</f>
        <v>#NAME?</v>
      </c>
      <c r="G14" s="44" t="e">
        <f ca="1">$G7</f>
        <v>#NAME?</v>
      </c>
      <c r="H14" s="42"/>
      <c r="I14" s="43">
        <f ca="1">SUMIFS($I$27:$I$38,$F$27:$F$38,F14,$G$27:$G$38,G14)</f>
        <v>0</v>
      </c>
      <c r="J14" s="44" t="str">
        <f ca="1">IF(I14=0,"",AVERAGEIFS($D$3:$D$14,$A$3:$A$14,$F14,$B$3:$B$14,$G14))</f>
        <v/>
      </c>
      <c r="K14" s="42" t="str">
        <f t="array" aca="1" ref="K14" ca="1">IF(I14&lt;2,"",VAR(IF($A$3:$A$14=$F14,IF($B$3:$B$14=$G14,$D$3:$D$14,""))))</f>
        <v/>
      </c>
      <c r="M14" t="s">
        <v>33</v>
      </c>
      <c r="N14" t="e">
        <f ca="1">DEVSQ(J11:J14)*I11-N11-N12</f>
        <v>#NUM!</v>
      </c>
      <c r="O14">
        <f ca="1">O12*O11</f>
        <v>1</v>
      </c>
      <c r="P14" t="e">
        <f t="shared" ca="1" si="0"/>
        <v>#NUM!</v>
      </c>
      <c r="Q14" t="e">
        <f ca="1">P14/P17</f>
        <v>#NUM!</v>
      </c>
      <c r="R14" t="e">
        <f ca="1">FDIST(Q14,O14,O17)</f>
        <v>#NUM!</v>
      </c>
      <c r="S14" t="e">
        <f ca="1">N14/(N14+N18)</f>
        <v>#NUM!</v>
      </c>
    </row>
    <row r="15" spans="1:19" x14ac:dyDescent="0.35">
      <c r="F15" s="50" t="e">
        <f ca="1">$F$4</f>
        <v>#NAME?</v>
      </c>
      <c r="G15" s="48"/>
      <c r="H15" s="49" t="e">
        <f ca="1">$H8</f>
        <v>#NAME?</v>
      </c>
      <c r="I15" s="50">
        <f t="shared" ref="I15:I20" ca="1" si="1">SUMIFS($I$27:$I$38,$F$27:$F$38,F15,$H$27:$H$38,H15)</f>
        <v>0</v>
      </c>
      <c r="J15" s="48" t="str">
        <f t="shared" ref="J15:J20" ca="1" si="2">IF(I15=0,"",AVERAGEIFS($D$3:$D$14,$A$3:$A$14,$F15,$C$3:$C$14,$H15))</f>
        <v/>
      </c>
      <c r="K15" s="49" t="str">
        <f t="array" aca="1" ref="K15" ca="1">IF(I15&lt;2,"",VAR(IF($A$3:$A$14=$F15,IF($C$3:$C$14=$H15,$D$3:$D$14,""))))</f>
        <v/>
      </c>
      <c r="M15" t="s">
        <v>38</v>
      </c>
      <c r="N15" t="e">
        <f ca="1">DEVSQ(J15:J20)*I15-N11-N13</f>
        <v>#NUM!</v>
      </c>
      <c r="O15">
        <f ca="1">O13*O11</f>
        <v>1</v>
      </c>
      <c r="P15" t="e">
        <f t="shared" ca="1" si="0"/>
        <v>#NUM!</v>
      </c>
      <c r="Q15" t="e">
        <f ca="1">P15/P17</f>
        <v>#NUM!</v>
      </c>
      <c r="R15" t="e">
        <f ca="1">FDIST(Q15,O15,O17)</f>
        <v>#NUM!</v>
      </c>
      <c r="S15" t="e">
        <f ca="1">N15/(N15+N18)</f>
        <v>#NUM!</v>
      </c>
    </row>
    <row r="16" spans="1:19" x14ac:dyDescent="0.35">
      <c r="F16" s="40" t="e">
        <f ca="1">$F$4</f>
        <v>#NAME?</v>
      </c>
      <c r="H16" s="39" t="e">
        <f ca="1">$H9</f>
        <v>#NAME?</v>
      </c>
      <c r="I16" s="40">
        <f t="shared" ca="1" si="1"/>
        <v>0</v>
      </c>
      <c r="J16" t="str">
        <f t="shared" ca="1" si="2"/>
        <v/>
      </c>
      <c r="K16" s="39" t="str">
        <f t="array" aca="1" ref="K16" ca="1">IF(I16&lt;2,"",VAR(IF($A$3:$A$14=$F16,IF($C$3:$C$14=$H16,$D$3:$D$14,""))))</f>
        <v/>
      </c>
      <c r="M16" t="s">
        <v>43</v>
      </c>
      <c r="N16" t="e">
        <f ca="1">DEVSQ(J21:J26)*I21-N12-N13</f>
        <v>#NUM!</v>
      </c>
      <c r="O16">
        <f ca="1">O13*O12</f>
        <v>1</v>
      </c>
      <c r="P16" t="e">
        <f t="shared" ca="1" si="0"/>
        <v>#NUM!</v>
      </c>
      <c r="Q16" t="e">
        <f ca="1">P16/P17</f>
        <v>#NUM!</v>
      </c>
      <c r="R16" t="e">
        <f ca="1">FDIST(Q16,O16,O17)</f>
        <v>#NUM!</v>
      </c>
      <c r="S16" t="e">
        <f ca="1">N16/(N16+N18)</f>
        <v>#NUM!</v>
      </c>
    </row>
    <row r="17" spans="6:19" x14ac:dyDescent="0.35">
      <c r="F17" s="40" t="e">
        <f ca="1">$F$4</f>
        <v>#NAME?</v>
      </c>
      <c r="H17" s="39" t="e">
        <f ca="1">$H10</f>
        <v>#NAME?</v>
      </c>
      <c r="I17" s="40">
        <f t="shared" ca="1" si="1"/>
        <v>0</v>
      </c>
      <c r="J17" t="str">
        <f t="shared" ca="1" si="2"/>
        <v/>
      </c>
      <c r="K17" s="39" t="str">
        <f t="array" aca="1" ref="K17" ca="1">IF(I17&lt;2,"",VAR(IF($A$3:$A$14=$F17,IF($C$3:$C$14=$H17,$D$3:$D$14,""))))</f>
        <v/>
      </c>
      <c r="M17" t="s">
        <v>71</v>
      </c>
      <c r="N17" t="e">
        <f ca="1">N18-N16-N15-N14-N13-N12-N11</f>
        <v>#NUM!</v>
      </c>
      <c r="O17">
        <f ca="1">O18-O16-O15-O14-O13-O12-O11</f>
        <v>-1</v>
      </c>
      <c r="P17" t="e">
        <f t="shared" ca="1" si="0"/>
        <v>#NUM!</v>
      </c>
    </row>
    <row r="18" spans="6:19" x14ac:dyDescent="0.35">
      <c r="F18" s="40" t="e">
        <f ca="1">$F$5</f>
        <v>#NAME?</v>
      </c>
      <c r="H18" s="39" t="e">
        <f ca="1">$H8</f>
        <v>#NAME?</v>
      </c>
      <c r="I18" s="40">
        <f t="shared" ca="1" si="1"/>
        <v>0</v>
      </c>
      <c r="J18" t="str">
        <f t="shared" ca="1" si="2"/>
        <v/>
      </c>
      <c r="K18" s="39" t="str">
        <f t="array" aca="1" ref="K18" ca="1">IF(I18&lt;2,"",VAR(IF($A$3:$A$14=$F18,IF($C$3:$C$14=$H18,$D$3:$D$14,""))))</f>
        <v/>
      </c>
      <c r="M18" s="45" t="s">
        <v>63</v>
      </c>
      <c r="N18" s="45">
        <f ca="1">K39*O18</f>
        <v>-64.060606060606091</v>
      </c>
      <c r="O18" s="45">
        <f ca="1">I39-1</f>
        <v>-1</v>
      </c>
      <c r="P18" s="45">
        <f t="shared" ca="1" si="0"/>
        <v>64.060606060606091</v>
      </c>
      <c r="Q18" s="45"/>
      <c r="R18" s="45"/>
      <c r="S18" s="45"/>
    </row>
    <row r="19" spans="6:19" x14ac:dyDescent="0.35">
      <c r="F19" s="40" t="e">
        <f ca="1">$F$5</f>
        <v>#NAME?</v>
      </c>
      <c r="H19" s="39" t="e">
        <f ca="1">$H9</f>
        <v>#NAME?</v>
      </c>
      <c r="I19" s="40">
        <f t="shared" ca="1" si="1"/>
        <v>0</v>
      </c>
      <c r="J19" t="str">
        <f t="shared" ca="1" si="2"/>
        <v/>
      </c>
      <c r="K19" s="39" t="str">
        <f t="array" aca="1" ref="K19" ca="1">IF(I19&lt;2,"",VAR(IF($A$3:$A$14=$F19,IF($C$3:$C$14=$H19,$D$3:$D$14,""))))</f>
        <v/>
      </c>
    </row>
    <row r="20" spans="6:19" x14ac:dyDescent="0.35">
      <c r="F20" s="43" t="e">
        <f ca="1">$F$5</f>
        <v>#NAME?</v>
      </c>
      <c r="G20" s="44"/>
      <c r="H20" s="42" t="e">
        <f ca="1">$H10</f>
        <v>#NAME?</v>
      </c>
      <c r="I20" s="43">
        <f t="shared" ca="1" si="1"/>
        <v>0</v>
      </c>
      <c r="J20" s="44" t="str">
        <f t="shared" ca="1" si="2"/>
        <v/>
      </c>
      <c r="K20" s="42" t="str">
        <f t="array" aca="1" ref="K20" ca="1">IF(I20&lt;2,"",VAR(IF($A$3:$A$14=$F20,IF($C$3:$C$14=$H20,$D$3:$D$14,""))))</f>
        <v/>
      </c>
    </row>
    <row r="21" spans="6:19" x14ac:dyDescent="0.35">
      <c r="F21" s="50"/>
      <c r="G21" s="48" t="e">
        <f ca="1">$G$6</f>
        <v>#NAME?</v>
      </c>
      <c r="H21" s="49" t="e">
        <f ca="1">$H8</f>
        <v>#NAME?</v>
      </c>
      <c r="I21" s="50">
        <f t="shared" ref="I21:I26" ca="1" si="3">SUMIFS($I$27:$I$38,$G$27:$G$38,G21,$H$27:$H$38,H21)</f>
        <v>0</v>
      </c>
      <c r="J21" s="48" t="str">
        <f t="shared" ref="J21:J26" ca="1" si="4">IF(I21=0,"",AVERAGEIFS($D$3:$D$14,$B$3:$B$14,$G21,$C$3:$C$14,$H21))</f>
        <v/>
      </c>
      <c r="K21" s="49" t="str">
        <f t="array" aca="1" ref="K21" ca="1">IF(I21&lt;2,"",VAR(IF($B$3:$B$14=$G21,IF($C$3:$C$14=$H21,$D$3:$D$14,""))))</f>
        <v/>
      </c>
    </row>
    <row r="22" spans="6:19" x14ac:dyDescent="0.35">
      <c r="F22" s="40"/>
      <c r="G22" t="e">
        <f ca="1">$G$6</f>
        <v>#NAME?</v>
      </c>
      <c r="H22" s="39" t="e">
        <f ca="1">$H9</f>
        <v>#NAME?</v>
      </c>
      <c r="I22" s="40">
        <f t="shared" ca="1" si="3"/>
        <v>0</v>
      </c>
      <c r="J22" t="str">
        <f t="shared" ca="1" si="4"/>
        <v/>
      </c>
      <c r="K22" s="39" t="str">
        <f t="array" aca="1" ref="K22" ca="1">IF(I22&lt;2,"",VAR(IF($B$3:$B$14=$G22,IF($C$3:$C$14=$H22,$D$3:$D$14,""))))</f>
        <v/>
      </c>
    </row>
    <row r="23" spans="6:19" x14ac:dyDescent="0.35">
      <c r="F23" s="40"/>
      <c r="G23" t="e">
        <f ca="1">$G$6</f>
        <v>#NAME?</v>
      </c>
      <c r="H23" s="39" t="e">
        <f ca="1">$H10</f>
        <v>#NAME?</v>
      </c>
      <c r="I23" s="40">
        <f t="shared" ca="1" si="3"/>
        <v>0</v>
      </c>
      <c r="J23" t="str">
        <f t="shared" ca="1" si="4"/>
        <v/>
      </c>
      <c r="K23" s="39" t="str">
        <f t="array" aca="1" ref="K23" ca="1">IF(I23&lt;2,"",VAR(IF($B$3:$B$14=$G23,IF($C$3:$C$14=$H23,$D$3:$D$14,""))))</f>
        <v/>
      </c>
    </row>
    <row r="24" spans="6:19" x14ac:dyDescent="0.35">
      <c r="F24" s="40"/>
      <c r="G24" t="e">
        <f ca="1">$G$7</f>
        <v>#NAME?</v>
      </c>
      <c r="H24" s="39" t="e">
        <f ca="1">$H8</f>
        <v>#NAME?</v>
      </c>
      <c r="I24" s="40">
        <f t="shared" ca="1" si="3"/>
        <v>0</v>
      </c>
      <c r="J24" t="str">
        <f t="shared" ca="1" si="4"/>
        <v/>
      </c>
      <c r="K24" s="39" t="str">
        <f t="array" aca="1" ref="K24" ca="1">IF(I24&lt;2,"",VAR(IF($B$3:$B$14=$G24,IF($C$3:$C$14=$H24,$D$3:$D$14,""))))</f>
        <v/>
      </c>
    </row>
    <row r="25" spans="6:19" x14ac:dyDescent="0.35">
      <c r="F25" s="40"/>
      <c r="G25" t="e">
        <f ca="1">$G$7</f>
        <v>#NAME?</v>
      </c>
      <c r="H25" s="39" t="e">
        <f ca="1">$H9</f>
        <v>#NAME?</v>
      </c>
      <c r="I25" s="40">
        <f t="shared" ca="1" si="3"/>
        <v>0</v>
      </c>
      <c r="J25" t="str">
        <f t="shared" ca="1" si="4"/>
        <v/>
      </c>
      <c r="K25" s="39" t="str">
        <f t="array" aca="1" ref="K25" ca="1">IF(I25&lt;2,"",VAR(IF($B$3:$B$14=$G25,IF($C$3:$C$14=$H25,$D$3:$D$14,""))))</f>
        <v/>
      </c>
    </row>
    <row r="26" spans="6:19" x14ac:dyDescent="0.35">
      <c r="F26" s="43"/>
      <c r="G26" s="44" t="e">
        <f ca="1">$G$7</f>
        <v>#NAME?</v>
      </c>
      <c r="H26" s="42" t="e">
        <f ca="1">$H10</f>
        <v>#NAME?</v>
      </c>
      <c r="I26" s="43">
        <f t="shared" ca="1" si="3"/>
        <v>0</v>
      </c>
      <c r="J26" s="44" t="str">
        <f t="shared" ca="1" si="4"/>
        <v/>
      </c>
      <c r="K26" s="42" t="str">
        <f t="array" aca="1" ref="K26" ca="1">IF(I26&lt;2,"",VAR(IF($B$3:$B$14=$G26,IF($C$3:$C$14=$H26,$D$3:$D$14,""))))</f>
        <v/>
      </c>
    </row>
    <row r="27" spans="6:19" x14ac:dyDescent="0.35">
      <c r="F27" s="50" t="e">
        <f t="shared" ref="F27:F32" ca="1" si="5">$F$4</f>
        <v>#NAME?</v>
      </c>
      <c r="G27" s="48" t="e">
        <f t="shared" ref="G27:H38" ca="1" si="6">G21</f>
        <v>#NAME?</v>
      </c>
      <c r="H27" s="49" t="e">
        <f t="shared" ca="1" si="6"/>
        <v>#NAME?</v>
      </c>
      <c r="I27" s="50">
        <f ca="1">COUNTIFS($A$3:$A$14,$F27,$B$3:$B$14,$G27,$C$3:$C$14,$H27)</f>
        <v>0</v>
      </c>
      <c r="J27" s="48" t="str">
        <f ca="1">IF(I27=0,"",AVERAGEIFS($D$3:$D$14,$A$3:$A$14,$F27,$B$3:$B$14,$G27,$C$3:$C$14,$H27))</f>
        <v/>
      </c>
      <c r="K27" s="49" t="str">
        <f t="array" aca="1" ref="K27" ca="1">IF(I27&lt;2,"",VAR(IF($A$3:$A$14=$F27,IF($B$3:$B$14=$G27,IF($C$3:$C$14=$H27,$D$3:$D$14,"")))))</f>
        <v/>
      </c>
    </row>
    <row r="28" spans="6:19" x14ac:dyDescent="0.35">
      <c r="F28" s="40" t="e">
        <f t="shared" ca="1" si="5"/>
        <v>#NAME?</v>
      </c>
      <c r="G28" t="e">
        <f t="shared" ca="1" si="6"/>
        <v>#NAME?</v>
      </c>
      <c r="H28" s="39" t="e">
        <f t="shared" ca="1" si="6"/>
        <v>#NAME?</v>
      </c>
      <c r="I28" s="40">
        <f t="shared" ref="I28:I38" ca="1" si="7">COUNTIFS($A$3:$A$14,$F28,$B$3:$B$14,$G28,$C$3:$C$14,$H28)</f>
        <v>0</v>
      </c>
      <c r="J28" t="str">
        <f t="shared" ref="J28:J38" ca="1" si="8">IF(I28=0,"",AVERAGEIFS($D$3:$D$14,$A$3:$A$14,$F28,$B$3:$B$14,$G28,$C$3:$C$14,$H28))</f>
        <v/>
      </c>
      <c r="K28" s="39" t="str">
        <f t="array" aca="1" ref="K28" ca="1">IF(I28&lt;2,"",VAR(IF($A$3:$A$14=$F28,IF($B$3:$B$14=$G28,IF($C$3:$C$14=$H28,$D$3:$D$14,"")))))</f>
        <v/>
      </c>
    </row>
    <row r="29" spans="6:19" x14ac:dyDescent="0.35">
      <c r="F29" s="40" t="e">
        <f t="shared" ca="1" si="5"/>
        <v>#NAME?</v>
      </c>
      <c r="G29" t="e">
        <f t="shared" ca="1" si="6"/>
        <v>#NAME?</v>
      </c>
      <c r="H29" s="39" t="e">
        <f t="shared" ca="1" si="6"/>
        <v>#NAME?</v>
      </c>
      <c r="I29" s="40">
        <f t="shared" ca="1" si="7"/>
        <v>0</v>
      </c>
      <c r="J29" t="str">
        <f t="shared" ca="1" si="8"/>
        <v/>
      </c>
      <c r="K29" s="39" t="str">
        <f t="array" aca="1" ref="K29" ca="1">IF(I29&lt;2,"",VAR(IF($A$3:$A$14=$F29,IF($B$3:$B$14=$G29,IF($C$3:$C$14=$H29,$D$3:$D$14,"")))))</f>
        <v/>
      </c>
    </row>
    <row r="30" spans="6:19" x14ac:dyDescent="0.35">
      <c r="F30" s="40" t="e">
        <f t="shared" ca="1" si="5"/>
        <v>#NAME?</v>
      </c>
      <c r="G30" t="e">
        <f t="shared" ca="1" si="6"/>
        <v>#NAME?</v>
      </c>
      <c r="H30" s="39" t="e">
        <f t="shared" ca="1" si="6"/>
        <v>#NAME?</v>
      </c>
      <c r="I30" s="40">
        <f t="shared" ca="1" si="7"/>
        <v>0</v>
      </c>
      <c r="J30" t="str">
        <f t="shared" ca="1" si="8"/>
        <v/>
      </c>
      <c r="K30" s="39" t="str">
        <f t="array" aca="1" ref="K30" ca="1">IF(I30&lt;2,"",VAR(IF($A$3:$A$14=$F30,IF($B$3:$B$14=$G30,IF($C$3:$C$14=$H30,$D$3:$D$14,"")))))</f>
        <v/>
      </c>
    </row>
    <row r="31" spans="6:19" x14ac:dyDescent="0.35">
      <c r="F31" s="40" t="e">
        <f t="shared" ca="1" si="5"/>
        <v>#NAME?</v>
      </c>
      <c r="G31" t="e">
        <f t="shared" ca="1" si="6"/>
        <v>#NAME?</v>
      </c>
      <c r="H31" s="39" t="e">
        <f t="shared" ca="1" si="6"/>
        <v>#NAME?</v>
      </c>
      <c r="I31" s="40">
        <f t="shared" ca="1" si="7"/>
        <v>0</v>
      </c>
      <c r="J31" t="str">
        <f t="shared" ca="1" si="8"/>
        <v/>
      </c>
      <c r="K31" s="39" t="str">
        <f t="array" aca="1" ref="K31" ca="1">IF(I31&lt;2,"",VAR(IF($A$3:$A$14=$F31,IF($B$3:$B$14=$G31,IF($C$3:$C$14=$H31,$D$3:$D$14,"")))))</f>
        <v/>
      </c>
    </row>
    <row r="32" spans="6:19" x14ac:dyDescent="0.35">
      <c r="F32" s="40" t="e">
        <f t="shared" ca="1" si="5"/>
        <v>#NAME?</v>
      </c>
      <c r="G32" t="e">
        <f t="shared" ca="1" si="6"/>
        <v>#NAME?</v>
      </c>
      <c r="H32" s="39" t="e">
        <f t="shared" ca="1" si="6"/>
        <v>#NAME?</v>
      </c>
      <c r="I32" s="40">
        <f t="shared" ca="1" si="7"/>
        <v>0</v>
      </c>
      <c r="J32" t="str">
        <f t="shared" ca="1" si="8"/>
        <v/>
      </c>
      <c r="K32" s="39" t="str">
        <f t="array" aca="1" ref="K32" ca="1">IF(I32&lt;2,"",VAR(IF($A$3:$A$14=$F32,IF($B$3:$B$14=$G32,IF($C$3:$C$14=$H32,$D$3:$D$14,"")))))</f>
        <v/>
      </c>
    </row>
    <row r="33" spans="6:11" x14ac:dyDescent="0.35">
      <c r="F33" s="40" t="e">
        <f t="shared" ref="F33:F38" ca="1" si="9">$F$5</f>
        <v>#NAME?</v>
      </c>
      <c r="G33" t="e">
        <f t="shared" ca="1" si="6"/>
        <v>#NAME?</v>
      </c>
      <c r="H33" s="39" t="e">
        <f t="shared" ca="1" si="6"/>
        <v>#NAME?</v>
      </c>
      <c r="I33" s="40">
        <f t="shared" ca="1" si="7"/>
        <v>0</v>
      </c>
      <c r="J33" t="str">
        <f t="shared" ca="1" si="8"/>
        <v/>
      </c>
      <c r="K33" s="39" t="str">
        <f t="array" aca="1" ref="K33" ca="1">IF(I33&lt;2,"",VAR(IF($A$3:$A$14=$F33,IF($B$3:$B$14=$G33,IF($C$3:$C$14=$H33,$D$3:$D$14,"")))))</f>
        <v/>
      </c>
    </row>
    <row r="34" spans="6:11" x14ac:dyDescent="0.35">
      <c r="F34" s="40" t="e">
        <f t="shared" ca="1" si="9"/>
        <v>#NAME?</v>
      </c>
      <c r="G34" t="e">
        <f t="shared" ca="1" si="6"/>
        <v>#NAME?</v>
      </c>
      <c r="H34" s="39" t="e">
        <f t="shared" ca="1" si="6"/>
        <v>#NAME?</v>
      </c>
      <c r="I34" s="40">
        <f t="shared" ca="1" si="7"/>
        <v>0</v>
      </c>
      <c r="J34" t="str">
        <f t="shared" ca="1" si="8"/>
        <v/>
      </c>
      <c r="K34" s="39" t="str">
        <f t="array" aca="1" ref="K34" ca="1">IF(I34&lt;2,"",VAR(IF($A$3:$A$14=$F34,IF($B$3:$B$14=$G34,IF($C$3:$C$14=$H34,$D$3:$D$14,"")))))</f>
        <v/>
      </c>
    </row>
    <row r="35" spans="6:11" x14ac:dyDescent="0.35">
      <c r="F35" s="40" t="e">
        <f t="shared" ca="1" si="9"/>
        <v>#NAME?</v>
      </c>
      <c r="G35" t="e">
        <f t="shared" ca="1" si="6"/>
        <v>#NAME?</v>
      </c>
      <c r="H35" s="39" t="e">
        <f t="shared" ca="1" si="6"/>
        <v>#NAME?</v>
      </c>
      <c r="I35" s="40">
        <f t="shared" ca="1" si="7"/>
        <v>0</v>
      </c>
      <c r="J35" t="str">
        <f t="shared" ca="1" si="8"/>
        <v/>
      </c>
      <c r="K35" s="39" t="str">
        <f t="array" aca="1" ref="K35" ca="1">IF(I35&lt;2,"",VAR(IF($A$3:$A$14=$F35,IF($B$3:$B$14=$G35,IF($C$3:$C$14=$H35,$D$3:$D$14,"")))))</f>
        <v/>
      </c>
    </row>
    <row r="36" spans="6:11" x14ac:dyDescent="0.35">
      <c r="F36" s="40" t="e">
        <f t="shared" ca="1" si="9"/>
        <v>#NAME?</v>
      </c>
      <c r="G36" t="e">
        <f t="shared" ca="1" si="6"/>
        <v>#NAME?</v>
      </c>
      <c r="H36" s="39" t="e">
        <f t="shared" ca="1" si="6"/>
        <v>#NAME?</v>
      </c>
      <c r="I36" s="40">
        <f t="shared" ca="1" si="7"/>
        <v>0</v>
      </c>
      <c r="J36" t="str">
        <f t="shared" ca="1" si="8"/>
        <v/>
      </c>
      <c r="K36" s="39" t="str">
        <f t="array" aca="1" ref="K36" ca="1">IF(I36&lt;2,"",VAR(IF($A$3:$A$14=$F36,IF($B$3:$B$14=$G36,IF($C$3:$C$14=$H36,$D$3:$D$14,"")))))</f>
        <v/>
      </c>
    </row>
    <row r="37" spans="6:11" x14ac:dyDescent="0.35">
      <c r="F37" s="40" t="e">
        <f t="shared" ca="1" si="9"/>
        <v>#NAME?</v>
      </c>
      <c r="G37" t="e">
        <f t="shared" ca="1" si="6"/>
        <v>#NAME?</v>
      </c>
      <c r="H37" s="39" t="e">
        <f t="shared" ca="1" si="6"/>
        <v>#NAME?</v>
      </c>
      <c r="I37" s="40">
        <f t="shared" ca="1" si="7"/>
        <v>0</v>
      </c>
      <c r="J37" t="str">
        <f t="shared" ca="1" si="8"/>
        <v/>
      </c>
      <c r="K37" s="39" t="str">
        <f t="array" aca="1" ref="K37" ca="1">IF(I37&lt;2,"",VAR(IF($A$3:$A$14=$F37,IF($B$3:$B$14=$G37,IF($C$3:$C$14=$H37,$D$3:$D$14,"")))))</f>
        <v/>
      </c>
    </row>
    <row r="38" spans="6:11" x14ac:dyDescent="0.35">
      <c r="F38" s="43" t="e">
        <f t="shared" ca="1" si="9"/>
        <v>#NAME?</v>
      </c>
      <c r="G38" s="44" t="e">
        <f t="shared" ca="1" si="6"/>
        <v>#NAME?</v>
      </c>
      <c r="H38" s="42" t="e">
        <f t="shared" ca="1" si="6"/>
        <v>#NAME?</v>
      </c>
      <c r="I38" s="43">
        <f t="shared" ca="1" si="7"/>
        <v>0</v>
      </c>
      <c r="J38" s="44" t="str">
        <f t="shared" ca="1" si="8"/>
        <v/>
      </c>
      <c r="K38" s="42" t="str">
        <f t="array" aca="1" ref="K38" ca="1">IF(I38&lt;2,"",VAR(IF($A$3:$A$14=$F38,IF($B$3:$B$14=$G38,IF($C$3:$C$14=$H38,$D$3:$D$14,"")))))</f>
        <v/>
      </c>
    </row>
    <row r="39" spans="6:11" x14ac:dyDescent="0.35">
      <c r="I39">
        <f ca="1">SUM(I27:I38)</f>
        <v>0</v>
      </c>
      <c r="J39">
        <f>AVERAGE(D3:D14)</f>
        <v>25.333333333333332</v>
      </c>
      <c r="K39">
        <f>VAR(D3:D14)</f>
        <v>64.060606060606091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9D713-85EA-4402-9FBB-4656C209AC23}">
  <dimension ref="A1:AD47"/>
  <sheetViews>
    <sheetView workbookViewId="0"/>
  </sheetViews>
  <sheetFormatPr defaultRowHeight="14.5" x14ac:dyDescent="0.35"/>
  <cols>
    <col min="5" max="5" width="2.7265625" customWidth="1"/>
    <col min="9" max="9" width="6.6328125" customWidth="1"/>
    <col min="12" max="12" width="4.453125" customWidth="1"/>
    <col min="15" max="15" width="4.81640625" customWidth="1"/>
  </cols>
  <sheetData>
    <row r="1" spans="1:30" ht="15" thickBot="1" x14ac:dyDescent="0.4">
      <c r="A1" s="1" t="s">
        <v>78</v>
      </c>
      <c r="F1" t="s">
        <v>65</v>
      </c>
      <c r="M1" t="s">
        <v>66</v>
      </c>
      <c r="U1" t="s">
        <v>79</v>
      </c>
    </row>
    <row r="2" spans="1:30" ht="15" thickTop="1" x14ac:dyDescent="0.35">
      <c r="U2" s="30" t="s">
        <v>80</v>
      </c>
      <c r="V2" s="30" t="s">
        <v>81</v>
      </c>
      <c r="W2" s="30" t="s">
        <v>82</v>
      </c>
      <c r="X2" s="30" t="s">
        <v>10</v>
      </c>
      <c r="Y2" s="30" t="s">
        <v>83</v>
      </c>
      <c r="Z2" s="30" t="s">
        <v>84</v>
      </c>
    </row>
    <row r="3" spans="1:30" ht="15" thickBot="1" x14ac:dyDescent="0.4">
      <c r="A3" s="50" t="s">
        <v>11</v>
      </c>
      <c r="B3" s="48" t="s">
        <v>12</v>
      </c>
      <c r="C3" s="48" t="s">
        <v>13</v>
      </c>
      <c r="D3" s="49">
        <v>23</v>
      </c>
      <c r="I3" s="10" t="s">
        <v>14</v>
      </c>
      <c r="J3" s="10" t="s">
        <v>6</v>
      </c>
      <c r="K3" s="10" t="s">
        <v>67</v>
      </c>
      <c r="M3" t="s">
        <v>54</v>
      </c>
      <c r="Q3" s="31" t="s">
        <v>68</v>
      </c>
      <c r="R3" s="31">
        <v>0.05</v>
      </c>
      <c r="U3" s="14" t="e">
        <f t="shared" ref="U3:W8" ca="1" si="0">IF(F15="","",F15)</f>
        <v>#NAME?</v>
      </c>
      <c r="V3" s="14" t="str">
        <f t="shared" si="0"/>
        <v/>
      </c>
      <c r="W3" s="14" t="e">
        <f t="shared" ca="1" si="0"/>
        <v>#NAME?</v>
      </c>
      <c r="X3" s="53">
        <v>1</v>
      </c>
      <c r="Y3" s="14" t="str">
        <f t="shared" ref="Y3:Y8" ca="1" si="1">J15</f>
        <v/>
      </c>
      <c r="Z3" s="14">
        <f t="shared" ref="Z3:Z8" ca="1" si="2">I15</f>
        <v>0</v>
      </c>
    </row>
    <row r="4" spans="1:30" ht="15" thickTop="1" x14ac:dyDescent="0.35">
      <c r="A4" s="40" t="s">
        <v>11</v>
      </c>
      <c r="B4" t="s">
        <v>12</v>
      </c>
      <c r="C4" t="s">
        <v>13</v>
      </c>
      <c r="D4" s="39">
        <v>18</v>
      </c>
      <c r="F4" s="50" t="e">
        <f t="array" aca="1" ref="F4:F5" ca="1">SortUnique(A3:A38)</f>
        <v>#NAME?</v>
      </c>
      <c r="G4" s="48"/>
      <c r="H4" s="49"/>
      <c r="I4" s="50">
        <f ca="1">SUMIF($F$27:$F$38,F4,$I$27:$I$38)</f>
        <v>0</v>
      </c>
      <c r="J4" s="48" t="str">
        <f ca="1">IF(I4=0,"",AVERAGEIF($A$3:$A$38,$F4,$D$3:$D$38))</f>
        <v/>
      </c>
      <c r="K4" s="49" t="str">
        <f t="array" aca="1" ref="K4" ca="1">IF(I4&lt;2,"",VAR(IF($A$3:$A$38=$F4,$D$3:$D$38,"")))</f>
        <v/>
      </c>
      <c r="M4" s="30"/>
      <c r="N4" s="30" t="s">
        <v>15</v>
      </c>
      <c r="O4" s="30" t="s">
        <v>16</v>
      </c>
      <c r="P4" s="30" t="s">
        <v>17</v>
      </c>
      <c r="Q4" s="30" t="s">
        <v>56</v>
      </c>
      <c r="R4" s="30" t="s">
        <v>69</v>
      </c>
      <c r="S4" s="30" t="s">
        <v>70</v>
      </c>
      <c r="U4" t="e">
        <f t="shared" ca="1" si="0"/>
        <v>#NAME?</v>
      </c>
      <c r="V4" t="str">
        <f t="shared" si="0"/>
        <v/>
      </c>
      <c r="W4" t="e">
        <f t="shared" ca="1" si="0"/>
        <v>#NAME?</v>
      </c>
      <c r="X4" s="54">
        <v>-0.5</v>
      </c>
      <c r="Y4" t="str">
        <f t="shared" ca="1" si="1"/>
        <v/>
      </c>
      <c r="Z4">
        <f t="shared" ca="1" si="2"/>
        <v>0</v>
      </c>
    </row>
    <row r="5" spans="1:30" x14ac:dyDescent="0.35">
      <c r="A5" s="40" t="s">
        <v>11</v>
      </c>
      <c r="B5" t="s">
        <v>12</v>
      </c>
      <c r="C5" t="s">
        <v>13</v>
      </c>
      <c r="D5" s="39">
        <v>26</v>
      </c>
      <c r="F5" s="40" t="e">
        <f ca="1"/>
        <v>#NAME?</v>
      </c>
      <c r="H5" s="39"/>
      <c r="I5" s="40">
        <f ca="1">SUMIF($F$27:$F$38,F5,$I$27:$I$38)</f>
        <v>0</v>
      </c>
      <c r="J5" t="str">
        <f ca="1">IF(I5=0,"",AVERAGEIF($A$3:$A$38,$F5,$D$3:$D$38))</f>
        <v/>
      </c>
      <c r="K5" s="39" t="str">
        <f t="array" aca="1" ref="K5" ca="1">IF(I5&lt;2,"",VAR(IF($A$3:$A$38=$F5,$D$3:$D$38,"")))</f>
        <v/>
      </c>
      <c r="M5" t="s">
        <v>24</v>
      </c>
      <c r="N5" t="e">
        <f ca="1">DEVSQ(J4:J5)*I4</f>
        <v>#NUM!</v>
      </c>
      <c r="O5">
        <f ca="1">COUNT(J4:J5)-1</f>
        <v>-1</v>
      </c>
      <c r="P5" t="e">
        <f t="shared" ref="P5:P13" ca="1" si="3">N5/O5</f>
        <v>#NUM!</v>
      </c>
      <c r="Q5" t="e">
        <f ca="1">P5/P12</f>
        <v>#NUM!</v>
      </c>
      <c r="R5" t="e">
        <f ca="1">FDIST(Q5,O5,O12)</f>
        <v>#NUM!</v>
      </c>
      <c r="S5" t="e">
        <f ca="1">N5/(N5+N12)</f>
        <v>#NUM!</v>
      </c>
      <c r="U5" t="e">
        <f t="shared" ca="1" si="0"/>
        <v>#NAME?</v>
      </c>
      <c r="V5" t="str">
        <f t="shared" si="0"/>
        <v/>
      </c>
      <c r="W5" t="e">
        <f t="shared" ca="1" si="0"/>
        <v>#NAME?</v>
      </c>
      <c r="X5" s="54">
        <v>-0.5</v>
      </c>
      <c r="Y5" t="str">
        <f t="shared" ca="1" si="1"/>
        <v/>
      </c>
      <c r="Z5">
        <f t="shared" ca="1" si="2"/>
        <v>0</v>
      </c>
    </row>
    <row r="6" spans="1:30" x14ac:dyDescent="0.35">
      <c r="A6" s="40" t="s">
        <v>11</v>
      </c>
      <c r="B6" t="s">
        <v>12</v>
      </c>
      <c r="C6" t="s">
        <v>19</v>
      </c>
      <c r="D6" s="39">
        <v>24</v>
      </c>
      <c r="F6" s="40"/>
      <c r="G6" t="e">
        <f t="array" aca="1" ref="G6:G7" ca="1">SortUnique(B3:B38)</f>
        <v>#NAME?</v>
      </c>
      <c r="H6" s="39"/>
      <c r="I6" s="40">
        <f ca="1">SUMIF($G$27:$G$38,G6,$I$27:$I$38)</f>
        <v>0</v>
      </c>
      <c r="J6" t="str">
        <f ca="1">IF(I6=0,"",AVERAGEIF($B$3:$B$38,$G6,$D$3:$D$38))</f>
        <v/>
      </c>
      <c r="K6" s="39" t="str">
        <f t="array" aca="1" ref="K6" ca="1">IF(I6&lt;2,"",VAR(IF($B$3:$B$38=$G6,$D$3:$D$38,"")))</f>
        <v/>
      </c>
      <c r="M6" t="s">
        <v>26</v>
      </c>
      <c r="N6" t="e">
        <f ca="1">DEVSQ(J6:J7)*I6</f>
        <v>#NUM!</v>
      </c>
      <c r="O6">
        <f ca="1">COUNT(J6:J7)-1</f>
        <v>-1</v>
      </c>
      <c r="P6" t="e">
        <f t="shared" ca="1" si="3"/>
        <v>#NUM!</v>
      </c>
      <c r="Q6" t="e">
        <f ca="1">P6/P12</f>
        <v>#NUM!</v>
      </c>
      <c r="R6" t="e">
        <f ca="1">FDIST(Q6,O6,O12)</f>
        <v>#NUM!</v>
      </c>
      <c r="S6" t="e">
        <f ca="1">N6/(N6+N12)</f>
        <v>#NUM!</v>
      </c>
      <c r="U6" t="e">
        <f t="shared" ca="1" si="0"/>
        <v>#NAME?</v>
      </c>
      <c r="V6" t="str">
        <f t="shared" si="0"/>
        <v/>
      </c>
      <c r="W6" t="e">
        <f t="shared" ca="1" si="0"/>
        <v>#NAME?</v>
      </c>
      <c r="X6" s="54"/>
      <c r="Y6" t="str">
        <f t="shared" ca="1" si="1"/>
        <v/>
      </c>
      <c r="Z6">
        <f t="shared" ca="1" si="2"/>
        <v>0</v>
      </c>
    </row>
    <row r="7" spans="1:30" x14ac:dyDescent="0.35">
      <c r="A7" s="40" t="s">
        <v>11</v>
      </c>
      <c r="B7" t="s">
        <v>12</v>
      </c>
      <c r="C7" t="s">
        <v>19</v>
      </c>
      <c r="D7" s="39">
        <v>25</v>
      </c>
      <c r="F7" s="40"/>
      <c r="G7" t="e">
        <f ca="1"/>
        <v>#NAME?</v>
      </c>
      <c r="H7" s="39"/>
      <c r="I7" s="40">
        <f ca="1">SUMIF($G$27:$G$38,G7,$I$27:$I$38)</f>
        <v>0</v>
      </c>
      <c r="J7" t="str">
        <f ca="1">IF(I7=0,"",AVERAGEIF($B$3:$B$38,$G7,$D$3:$D$38))</f>
        <v/>
      </c>
      <c r="K7" s="39" t="str">
        <f t="array" aca="1" ref="K7" ca="1">IF(I7&lt;2,"",VAR(IF($B$3:$B$38=$G7,$D$3:$D$38,"")))</f>
        <v/>
      </c>
      <c r="M7" t="s">
        <v>29</v>
      </c>
      <c r="N7" t="e">
        <f ca="1">DEVSQ(J8:J10)*I8</f>
        <v>#NUM!</v>
      </c>
      <c r="O7">
        <f ca="1">COUNT(J8:J10)-1</f>
        <v>-1</v>
      </c>
      <c r="P7" t="e">
        <f t="shared" ca="1" si="3"/>
        <v>#NUM!</v>
      </c>
      <c r="Q7" t="e">
        <f ca="1">P7/P12</f>
        <v>#NUM!</v>
      </c>
      <c r="R7" t="e">
        <f ca="1">FDIST(Q7,O7,O12)</f>
        <v>#NUM!</v>
      </c>
      <c r="S7" s="31" t="e">
        <f ca="1">N7/(N7+N12)</f>
        <v>#NUM!</v>
      </c>
      <c r="U7" t="e">
        <f t="shared" ca="1" si="0"/>
        <v>#NAME?</v>
      </c>
      <c r="V7" t="str">
        <f t="shared" si="0"/>
        <v/>
      </c>
      <c r="W7" t="e">
        <f t="shared" ca="1" si="0"/>
        <v>#NAME?</v>
      </c>
      <c r="X7" s="54"/>
      <c r="Y7" t="str">
        <f t="shared" ca="1" si="1"/>
        <v/>
      </c>
      <c r="Z7">
        <f t="shared" ca="1" si="2"/>
        <v>0</v>
      </c>
    </row>
    <row r="8" spans="1:30" x14ac:dyDescent="0.35">
      <c r="A8" s="40" t="s">
        <v>11</v>
      </c>
      <c r="B8" t="s">
        <v>12</v>
      </c>
      <c r="C8" t="s">
        <v>19</v>
      </c>
      <c r="D8" s="39">
        <v>14</v>
      </c>
      <c r="F8" s="40"/>
      <c r="H8" s="39" t="e">
        <f t="array" aca="1" ref="H8:H10" ca="1">SortUnique(C3:C38)</f>
        <v>#NAME?</v>
      </c>
      <c r="I8" s="40">
        <f ca="1">SUMIF($H$27:$H$38,H8,$I$27:$I$38)</f>
        <v>0</v>
      </c>
      <c r="J8" t="str">
        <f ca="1">IF(I8=0,"",AVERAGEIF($C$3:$C$38,$H8,$D$3:$D$38))</f>
        <v/>
      </c>
      <c r="K8" s="39" t="str">
        <f t="array" aca="1" ref="K8" ca="1">IF(I8&lt;2,"",VAR(IF($C$3:$C$38=$H8,$D$3:$D$38,"")))</f>
        <v/>
      </c>
      <c r="M8" t="s">
        <v>33</v>
      </c>
      <c r="N8" t="e">
        <f ca="1">DEVSQ(J11:J14)*I11-N5-N6</f>
        <v>#NUM!</v>
      </c>
      <c r="O8">
        <f ca="1">O6*O5</f>
        <v>1</v>
      </c>
      <c r="P8" t="e">
        <f t="shared" ca="1" si="3"/>
        <v>#NUM!</v>
      </c>
      <c r="Q8" t="e">
        <f ca="1">P8/P12</f>
        <v>#NUM!</v>
      </c>
      <c r="R8" t="e">
        <f ca="1">FDIST(Q8,O8,O12)</f>
        <v>#NUM!</v>
      </c>
      <c r="S8" t="e">
        <f ca="1">N8/(N8+N12)</f>
        <v>#NUM!</v>
      </c>
      <c r="U8" s="45" t="e">
        <f t="shared" ca="1" si="0"/>
        <v>#NAME?</v>
      </c>
      <c r="V8" s="45" t="str">
        <f t="shared" si="0"/>
        <v/>
      </c>
      <c r="W8" s="45" t="e">
        <f t="shared" ca="1" si="0"/>
        <v>#NAME?</v>
      </c>
      <c r="X8" s="55"/>
      <c r="Y8" s="45" t="str">
        <f t="shared" ca="1" si="1"/>
        <v/>
      </c>
      <c r="Z8" s="45">
        <f t="shared" ca="1" si="2"/>
        <v>0</v>
      </c>
    </row>
    <row r="9" spans="1:30" x14ac:dyDescent="0.35">
      <c r="A9" s="40" t="s">
        <v>11</v>
      </c>
      <c r="B9" t="s">
        <v>12</v>
      </c>
      <c r="C9" t="s">
        <v>76</v>
      </c>
      <c r="D9" s="39">
        <v>42</v>
      </c>
      <c r="F9" s="40"/>
      <c r="H9" s="39" t="e">
        <f ca="1"/>
        <v>#NAME?</v>
      </c>
      <c r="I9" s="40">
        <f ca="1">SUMIF($H$27:$H$38,H9,$I$27:$I$38)</f>
        <v>0</v>
      </c>
      <c r="J9" t="str">
        <f ca="1">IF(I9=0,"",AVERAGEIF($C$3:$C$38,$H9,$D$3:$D$38))</f>
        <v/>
      </c>
      <c r="K9" s="39" t="str">
        <f t="array" aca="1" ref="K9" ca="1">IF(I9&lt;2,"",VAR(IF($C$3:$C$38=$H9,$D$3:$D$38,"")))</f>
        <v/>
      </c>
      <c r="M9" t="s">
        <v>38</v>
      </c>
      <c r="N9" t="e">
        <f ca="1">DEVSQ(J15:J20)*I15-N5-N7</f>
        <v>#NUM!</v>
      </c>
      <c r="O9">
        <f ca="1">O7*O5</f>
        <v>1</v>
      </c>
      <c r="P9" t="e">
        <f t="shared" ca="1" si="3"/>
        <v>#NUM!</v>
      </c>
      <c r="Q9" t="e">
        <f ca="1">P9/P12</f>
        <v>#NUM!</v>
      </c>
      <c r="R9" t="e">
        <f ca="1">FDIST(Q9,O9,O12)</f>
        <v>#NUM!</v>
      </c>
      <c r="S9" t="e">
        <f ca="1">N9/(N9+N12)</f>
        <v>#NUM!</v>
      </c>
      <c r="X9">
        <f>SUM(X3:X8)</f>
        <v>0</v>
      </c>
      <c r="Y9">
        <f ca="1">SUMPRODUCT(X3:X8,Y3:Y8)</f>
        <v>0</v>
      </c>
      <c r="Z9" t="e">
        <f ca="1">1/SUMPRODUCT(X3:X8^2,1/Z3:Z8)</f>
        <v>#DIV/0!</v>
      </c>
    </row>
    <row r="10" spans="1:30" ht="15" thickBot="1" x14ac:dyDescent="0.4">
      <c r="A10" s="40" t="s">
        <v>11</v>
      </c>
      <c r="B10" t="s">
        <v>12</v>
      </c>
      <c r="C10" t="s">
        <v>76</v>
      </c>
      <c r="D10" s="39">
        <v>40</v>
      </c>
      <c r="F10" s="43"/>
      <c r="G10" s="44"/>
      <c r="H10" s="42" t="e">
        <f ca="1"/>
        <v>#NAME?</v>
      </c>
      <c r="I10" s="43">
        <f ca="1">SUMIF($H$27:$H$38,H10,$I$27:$I$38)</f>
        <v>0</v>
      </c>
      <c r="J10" s="44" t="str">
        <f ca="1">IF(I10=0,"",AVERAGEIF($C$3:$C$38,$H10,$D$3:$D$38))</f>
        <v/>
      </c>
      <c r="K10" s="42" t="str">
        <f t="array" aca="1" ref="K10" ca="1">IF(I10&lt;2,"",VAR(IF($C$3:$C$38=$H10,$D$3:$D$38,"")))</f>
        <v/>
      </c>
      <c r="M10" t="s">
        <v>43</v>
      </c>
      <c r="N10" t="e">
        <f ca="1">DEVSQ(J21:J26)*I21-N6-N7</f>
        <v>#NUM!</v>
      </c>
      <c r="O10">
        <f ca="1">O7*O6</f>
        <v>1</v>
      </c>
      <c r="P10" t="e">
        <f t="shared" ca="1" si="3"/>
        <v>#NUM!</v>
      </c>
      <c r="Q10" t="e">
        <f ca="1">P10/P12</f>
        <v>#NUM!</v>
      </c>
      <c r="R10" t="e">
        <f ca="1">FDIST(Q10,O10,O12)</f>
        <v>#NUM!</v>
      </c>
      <c r="S10" t="e">
        <f ca="1">N10/(N10+N12)</f>
        <v>#NUM!</v>
      </c>
      <c r="U10" t="s">
        <v>85</v>
      </c>
      <c r="AB10" t="s">
        <v>68</v>
      </c>
      <c r="AC10">
        <v>0.05</v>
      </c>
    </row>
    <row r="11" spans="1:30" ht="15" thickTop="1" x14ac:dyDescent="0.35">
      <c r="A11" s="40" t="s">
        <v>11</v>
      </c>
      <c r="B11" t="s">
        <v>12</v>
      </c>
      <c r="C11" t="s">
        <v>76</v>
      </c>
      <c r="D11" s="39">
        <v>36</v>
      </c>
      <c r="F11" s="50" t="e">
        <f ca="1">$F$4</f>
        <v>#NAME?</v>
      </c>
      <c r="G11" s="48" t="e">
        <f ca="1">$G6</f>
        <v>#NAME?</v>
      </c>
      <c r="H11" s="49"/>
      <c r="I11" s="50">
        <f ca="1">SUMIFS($I$27:$I$38,$F$27:$F$38,F11,$G$27:$G$38,G11)</f>
        <v>0</v>
      </c>
      <c r="J11" s="48" t="str">
        <f ca="1">IF(I11=0,"",AVERAGEIFS($D$3:$D$38,$A$3:$A$38,$F11,$B$3:$B$38,$G11))</f>
        <v/>
      </c>
      <c r="K11" s="49" t="str">
        <f t="array" aca="1" ref="K11" ca="1">IF(I11&lt;2,"",VAR(IF($A$3:$A$38=$F11,IF($B$3:$B$38=$G11,$D$3:$D$38,""))))</f>
        <v/>
      </c>
      <c r="M11" t="s">
        <v>48</v>
      </c>
      <c r="N11" t="e">
        <f ca="1">DEVSQ(J27:J38)*I27-N10-N9-N8-N7-N6-N5</f>
        <v>#NUM!</v>
      </c>
      <c r="O11">
        <f ca="1">O7*O6*O5</f>
        <v>-1</v>
      </c>
      <c r="P11" t="e">
        <f t="shared" ca="1" si="3"/>
        <v>#NUM!</v>
      </c>
      <c r="Q11" t="e">
        <f ca="1">P11/P12</f>
        <v>#NUM!</v>
      </c>
      <c r="R11" t="e">
        <f ca="1">FDIST(Q11,O11,O12)</f>
        <v>#NUM!</v>
      </c>
      <c r="S11" t="e">
        <f ca="1">N11/(N11+N12)</f>
        <v>#NUM!</v>
      </c>
      <c r="U11" s="30" t="s">
        <v>86</v>
      </c>
      <c r="V11" s="30" t="s">
        <v>87</v>
      </c>
      <c r="W11" s="30" t="s">
        <v>16</v>
      </c>
      <c r="X11" s="30" t="s">
        <v>69</v>
      </c>
      <c r="Y11" s="30" t="s">
        <v>88</v>
      </c>
      <c r="Z11" s="30" t="s">
        <v>89</v>
      </c>
      <c r="AA11" s="30" t="s">
        <v>90</v>
      </c>
      <c r="AB11" s="30" t="s">
        <v>91</v>
      </c>
      <c r="AC11" s="30" t="s">
        <v>92</v>
      </c>
      <c r="AD11" s="30" t="s">
        <v>93</v>
      </c>
    </row>
    <row r="12" spans="1:30" x14ac:dyDescent="0.35">
      <c r="A12" s="40" t="s">
        <v>11</v>
      </c>
      <c r="B12" t="s">
        <v>22</v>
      </c>
      <c r="C12" t="s">
        <v>13</v>
      </c>
      <c r="D12" s="39">
        <v>16</v>
      </c>
      <c r="F12" s="40" t="e">
        <f ca="1">$F$4</f>
        <v>#NAME?</v>
      </c>
      <c r="G12" t="e">
        <f ca="1">$G7</f>
        <v>#NAME?</v>
      </c>
      <c r="H12" s="39"/>
      <c r="I12" s="40">
        <f ca="1">SUMIFS($I$27:$I$38,$F$27:$F$38,F12,$G$27:$G$38,G12)</f>
        <v>0</v>
      </c>
      <c r="J12" t="str">
        <f ca="1">IF(I12=0,"",AVERAGEIFS($D$3:$D$38,$A$3:$A$38,$F12,$B$3:$B$38,$G12))</f>
        <v/>
      </c>
      <c r="K12" s="39" t="str">
        <f t="array" aca="1" ref="K12" ca="1">IF(I12&lt;2,"",VAR(IF($A$3:$A$38=$F12,IF($B$3:$B$38=$G12,$D$3:$D$38,""))))</f>
        <v/>
      </c>
      <c r="M12" t="s">
        <v>71</v>
      </c>
      <c r="N12" t="e">
        <f ca="1">N13-N11-N10-N9-N8-N7-N6-N5</f>
        <v>#NUM!</v>
      </c>
      <c r="O12">
        <f ca="1">I39-(O5+1)*(O6+1)*(O7+1)</f>
        <v>0</v>
      </c>
      <c r="P12" t="e">
        <f t="shared" ca="1" si="3"/>
        <v>#NUM!</v>
      </c>
      <c r="U12" s="17" t="e">
        <f ca="1">SQRT(P12/Z9)</f>
        <v>#NUM!</v>
      </c>
      <c r="V12" s="17" t="e">
        <f ca="1">Y9/U12</f>
        <v>#NUM!</v>
      </c>
      <c r="W12" s="17">
        <f ca="1">O12</f>
        <v>0</v>
      </c>
      <c r="X12" s="17" t="e">
        <f ca="1">TDIST(ABS(V12),W12,2)</f>
        <v>#NUM!</v>
      </c>
      <c r="Y12" s="17" t="e">
        <f ca="1">TINV(AC10,W12)</f>
        <v>#NUM!</v>
      </c>
      <c r="Z12" s="17" t="e">
        <f ca="1">Y9-U12*Y12</f>
        <v>#NUM!</v>
      </c>
      <c r="AA12" s="17" t="e">
        <f ca="1">Y9+U12*Y12</f>
        <v>#NUM!</v>
      </c>
      <c r="AB12" s="56" t="e">
        <f ca="1">IF(X12&lt;AC10,"yes","no")</f>
        <v>#NUM!</v>
      </c>
      <c r="AC12" s="17" t="e">
        <f ca="1">ABS(Y9)/(U12*SQRT(Z9))</f>
        <v>#NUM!</v>
      </c>
      <c r="AD12" s="17" t="e">
        <f ca="1">SQRT(V12^2/(V12^2+W12))</f>
        <v>#NUM!</v>
      </c>
    </row>
    <row r="13" spans="1:30" x14ac:dyDescent="0.35">
      <c r="A13" s="40" t="s">
        <v>11</v>
      </c>
      <c r="B13" t="s">
        <v>22</v>
      </c>
      <c r="C13" t="s">
        <v>13</v>
      </c>
      <c r="D13" s="39">
        <v>31</v>
      </c>
      <c r="F13" s="40" t="e">
        <f ca="1">$F$5</f>
        <v>#NAME?</v>
      </c>
      <c r="G13" t="e">
        <f ca="1">$G6</f>
        <v>#NAME?</v>
      </c>
      <c r="H13" s="39"/>
      <c r="I13" s="40">
        <f ca="1">SUMIFS($I$27:$I$38,$F$27:$F$38,F13,$G$27:$G$38,G13)</f>
        <v>0</v>
      </c>
      <c r="J13" t="str">
        <f ca="1">IF(I13=0,"",AVERAGEIFS($D$3:$D$38,$A$3:$A$38,$F13,$B$3:$B$38,$G13))</f>
        <v/>
      </c>
      <c r="K13" s="39" t="str">
        <f t="array" aca="1" ref="K13" ca="1">IF(I13&lt;2,"",VAR(IF($A$3:$A$38=$F13,IF($B$3:$B$38=$G13,$D$3:$D$38,""))))</f>
        <v/>
      </c>
      <c r="M13" s="45" t="s">
        <v>63</v>
      </c>
      <c r="N13" s="45">
        <f ca="1">K39*O13</f>
        <v>-62.606349206349215</v>
      </c>
      <c r="O13" s="45">
        <f ca="1">I39-1</f>
        <v>-1</v>
      </c>
      <c r="P13" s="45">
        <f t="shared" ca="1" si="3"/>
        <v>62.606349206349215</v>
      </c>
      <c r="Q13" s="45"/>
      <c r="R13" s="45"/>
      <c r="S13" s="45"/>
    </row>
    <row r="14" spans="1:30" ht="15" thickBot="1" x14ac:dyDescent="0.4">
      <c r="A14" s="40" t="s">
        <v>11</v>
      </c>
      <c r="B14" t="s">
        <v>22</v>
      </c>
      <c r="C14" t="s">
        <v>13</v>
      </c>
      <c r="D14" s="39">
        <v>17</v>
      </c>
      <c r="F14" s="43" t="e">
        <f ca="1">$F$5</f>
        <v>#NAME?</v>
      </c>
      <c r="G14" s="44" t="e">
        <f ca="1">$G7</f>
        <v>#NAME?</v>
      </c>
      <c r="H14" s="42"/>
      <c r="I14" s="43">
        <f ca="1">SUMIFS($I$27:$I$38,$F$27:$F$38,F14,$G$27:$G$38,G14)</f>
        <v>0</v>
      </c>
      <c r="J14" s="44" t="str">
        <f ca="1">IF(I14=0,"",AVERAGEIFS($D$3:$D$38,$A$3:$A$38,$F14,$B$3:$B$38,$G14))</f>
        <v/>
      </c>
      <c r="K14" s="42" t="str">
        <f t="array" aca="1" ref="K14" ca="1">IF(I14&lt;2,"",VAR(IF($A$3:$A$38=$F14,IF($B$3:$B$38=$G14,$D$3:$D$38,""))))</f>
        <v/>
      </c>
      <c r="U14" t="s">
        <v>94</v>
      </c>
    </row>
    <row r="15" spans="1:30" ht="15" thickTop="1" x14ac:dyDescent="0.35">
      <c r="A15" s="40" t="s">
        <v>11</v>
      </c>
      <c r="B15" t="s">
        <v>22</v>
      </c>
      <c r="C15" t="s">
        <v>19</v>
      </c>
      <c r="D15" s="39">
        <v>31</v>
      </c>
      <c r="F15" s="50" t="e">
        <f ca="1">$F$4</f>
        <v>#NAME?</v>
      </c>
      <c r="G15" s="48"/>
      <c r="H15" s="49" t="e">
        <f ca="1">$H8</f>
        <v>#NAME?</v>
      </c>
      <c r="I15" s="50">
        <f t="shared" ref="I15:I20" ca="1" si="4">SUMIFS($I$27:$I$38,$F$27:$F$38,F15,$H$27:$H$38,H15)</f>
        <v>0</v>
      </c>
      <c r="J15" s="48" t="str">
        <f t="shared" ref="J15:J20" ca="1" si="5">IF(I15=0,"",AVERAGEIFS($D$3:$D$38,$A$3:$A$38,$F15,$C$3:$C$38,$H15))</f>
        <v/>
      </c>
      <c r="K15" s="49" t="str">
        <f t="array" aca="1" ref="K15" ca="1">IF(I15&lt;2,"",VAR(IF($A$3:$A$38=$F15,IF($C$3:$C$38=$H15,$D$3:$D$38,""))))</f>
        <v/>
      </c>
      <c r="U15" s="30" t="s">
        <v>80</v>
      </c>
      <c r="V15" s="30" t="s">
        <v>81</v>
      </c>
      <c r="W15" s="30" t="s">
        <v>82</v>
      </c>
      <c r="X15" s="30" t="s">
        <v>10</v>
      </c>
      <c r="Y15" s="30" t="s">
        <v>83</v>
      </c>
      <c r="Z15" s="30" t="s">
        <v>84</v>
      </c>
      <c r="AA15" s="30" t="s">
        <v>95</v>
      </c>
    </row>
    <row r="16" spans="1:30" x14ac:dyDescent="0.35">
      <c r="A16" s="40" t="s">
        <v>11</v>
      </c>
      <c r="B16" t="s">
        <v>22</v>
      </c>
      <c r="C16" t="s">
        <v>19</v>
      </c>
      <c r="D16" s="39">
        <v>29</v>
      </c>
      <c r="F16" s="40" t="e">
        <f ca="1">$F$4</f>
        <v>#NAME?</v>
      </c>
      <c r="H16" s="39" t="e">
        <f ca="1">$H9</f>
        <v>#NAME?</v>
      </c>
      <c r="I16" s="40">
        <f t="shared" ca="1" si="4"/>
        <v>0</v>
      </c>
      <c r="J16" t="str">
        <f t="shared" ca="1" si="5"/>
        <v/>
      </c>
      <c r="K16" s="39" t="str">
        <f t="array" aca="1" ref="K16" ca="1">IF(I16&lt;2,"",VAR(IF($A$3:$A$38=$F16,IF($C$3:$C$38=$H16,$D$3:$D$38,""))))</f>
        <v/>
      </c>
      <c r="U16" s="14" t="e">
        <f t="shared" ref="U16:W21" ca="1" si="6">IF(F15="","",F15)</f>
        <v>#NAME?</v>
      </c>
      <c r="V16" s="14" t="str">
        <f t="shared" si="6"/>
        <v/>
      </c>
      <c r="W16" s="14" t="e">
        <f t="shared" ca="1" si="6"/>
        <v>#NAME?</v>
      </c>
      <c r="X16" s="53"/>
      <c r="Y16" s="14" t="str">
        <f t="shared" ref="Y16:Y21" ca="1" si="7">J15</f>
        <v/>
      </c>
      <c r="Z16" s="14">
        <f t="shared" ref="Z16:Z21" ca="1" si="8">I15</f>
        <v>0</v>
      </c>
      <c r="AA16" s="14"/>
    </row>
    <row r="17" spans="1:30" x14ac:dyDescent="0.35">
      <c r="A17" s="40" t="s">
        <v>11</v>
      </c>
      <c r="B17" t="s">
        <v>22</v>
      </c>
      <c r="C17" t="s">
        <v>19</v>
      </c>
      <c r="D17" s="39">
        <v>40</v>
      </c>
      <c r="F17" s="40" t="e">
        <f ca="1">$F$4</f>
        <v>#NAME?</v>
      </c>
      <c r="H17" s="39" t="e">
        <f ca="1">$H10</f>
        <v>#NAME?</v>
      </c>
      <c r="I17" s="40">
        <f t="shared" ca="1" si="4"/>
        <v>0</v>
      </c>
      <c r="J17" t="str">
        <f t="shared" ca="1" si="5"/>
        <v/>
      </c>
      <c r="K17" s="39" t="str">
        <f t="array" aca="1" ref="K17" ca="1">IF(I17&lt;2,"",VAR(IF($A$3:$A$38=$F17,IF($C$3:$C$38=$H17,$D$3:$D$38,""))))</f>
        <v/>
      </c>
      <c r="U17" t="e">
        <f t="shared" ca="1" si="6"/>
        <v>#NAME?</v>
      </c>
      <c r="V17" t="str">
        <f t="shared" si="6"/>
        <v/>
      </c>
      <c r="W17" t="e">
        <f t="shared" ca="1" si="6"/>
        <v>#NAME?</v>
      </c>
      <c r="X17" s="54"/>
      <c r="Y17" t="str">
        <f t="shared" ca="1" si="7"/>
        <v/>
      </c>
      <c r="Z17">
        <f t="shared" ca="1" si="8"/>
        <v>0</v>
      </c>
    </row>
    <row r="18" spans="1:30" x14ac:dyDescent="0.35">
      <c r="A18" s="40" t="s">
        <v>28</v>
      </c>
      <c r="B18" t="s">
        <v>12</v>
      </c>
      <c r="C18" t="s">
        <v>13</v>
      </c>
      <c r="D18" s="39">
        <v>19</v>
      </c>
      <c r="F18" s="40" t="e">
        <f ca="1">$F$5</f>
        <v>#NAME?</v>
      </c>
      <c r="H18" s="39" t="e">
        <f ca="1">$H8</f>
        <v>#NAME?</v>
      </c>
      <c r="I18" s="40">
        <f t="shared" ca="1" si="4"/>
        <v>0</v>
      </c>
      <c r="J18" t="str">
        <f t="shared" ca="1" si="5"/>
        <v/>
      </c>
      <c r="K18" s="39" t="str">
        <f t="array" aca="1" ref="K18" ca="1">IF(I18&lt;2,"",VAR(IF($A$3:$A$38=$F18,IF($C$3:$C$38=$H18,$D$3:$D$38,""))))</f>
        <v/>
      </c>
      <c r="U18" t="e">
        <f t="shared" ca="1" si="6"/>
        <v>#NAME?</v>
      </c>
      <c r="V18" t="str">
        <f t="shared" si="6"/>
        <v/>
      </c>
      <c r="W18" t="e">
        <f t="shared" ca="1" si="6"/>
        <v>#NAME?</v>
      </c>
      <c r="X18" s="54"/>
      <c r="Y18" t="str">
        <f t="shared" ca="1" si="7"/>
        <v/>
      </c>
      <c r="Z18">
        <f t="shared" ca="1" si="8"/>
        <v>0</v>
      </c>
    </row>
    <row r="19" spans="1:30" x14ac:dyDescent="0.35">
      <c r="A19" s="40" t="s">
        <v>28</v>
      </c>
      <c r="B19" t="s">
        <v>12</v>
      </c>
      <c r="C19" t="s">
        <v>13</v>
      </c>
      <c r="D19" s="39">
        <v>28</v>
      </c>
      <c r="F19" s="40" t="e">
        <f ca="1">$F$5</f>
        <v>#NAME?</v>
      </c>
      <c r="H19" s="39" t="e">
        <f ca="1">$H9</f>
        <v>#NAME?</v>
      </c>
      <c r="I19" s="40">
        <f t="shared" ca="1" si="4"/>
        <v>0</v>
      </c>
      <c r="J19" t="str">
        <f t="shared" ca="1" si="5"/>
        <v/>
      </c>
      <c r="K19" s="39" t="str">
        <f t="array" aca="1" ref="K19" ca="1">IF(I19&lt;2,"",VAR(IF($A$3:$A$38=$F19,IF($C$3:$C$38=$H19,$D$3:$D$38,""))))</f>
        <v/>
      </c>
      <c r="U19" t="e">
        <f t="shared" ca="1" si="6"/>
        <v>#NAME?</v>
      </c>
      <c r="V19" t="str">
        <f t="shared" si="6"/>
        <v/>
      </c>
      <c r="W19" t="e">
        <f t="shared" ca="1" si="6"/>
        <v>#NAME?</v>
      </c>
      <c r="X19" s="54"/>
      <c r="Y19" t="str">
        <f t="shared" ca="1" si="7"/>
        <v/>
      </c>
      <c r="Z19">
        <f t="shared" ca="1" si="8"/>
        <v>0</v>
      </c>
    </row>
    <row r="20" spans="1:30" x14ac:dyDescent="0.35">
      <c r="A20" s="40" t="s">
        <v>28</v>
      </c>
      <c r="B20" t="s">
        <v>12</v>
      </c>
      <c r="C20" t="s">
        <v>13</v>
      </c>
      <c r="D20" s="39">
        <v>31</v>
      </c>
      <c r="F20" s="43" t="e">
        <f ca="1">$F$5</f>
        <v>#NAME?</v>
      </c>
      <c r="G20" s="44"/>
      <c r="H20" s="42" t="e">
        <f ca="1">$H10</f>
        <v>#NAME?</v>
      </c>
      <c r="I20" s="43">
        <f t="shared" ca="1" si="4"/>
        <v>0</v>
      </c>
      <c r="J20" s="44" t="str">
        <f t="shared" ca="1" si="5"/>
        <v/>
      </c>
      <c r="K20" s="42" t="str">
        <f t="array" aca="1" ref="K20" ca="1">IF(I20&lt;2,"",VAR(IF($A$3:$A$38=$F20,IF($C$3:$C$38=$H20,$D$3:$D$38,""))))</f>
        <v/>
      </c>
      <c r="U20" t="e">
        <f t="shared" ca="1" si="6"/>
        <v>#NAME?</v>
      </c>
      <c r="V20" t="str">
        <f t="shared" si="6"/>
        <v/>
      </c>
      <c r="W20" t="e">
        <f t="shared" ca="1" si="6"/>
        <v>#NAME?</v>
      </c>
      <c r="X20" s="54">
        <v>-1</v>
      </c>
      <c r="Y20" t="str">
        <f t="shared" ca="1" si="7"/>
        <v/>
      </c>
      <c r="Z20">
        <f t="shared" ca="1" si="8"/>
        <v>0</v>
      </c>
    </row>
    <row r="21" spans="1:30" x14ac:dyDescent="0.35">
      <c r="A21" s="40" t="s">
        <v>28</v>
      </c>
      <c r="B21" t="s">
        <v>12</v>
      </c>
      <c r="C21" t="s">
        <v>19</v>
      </c>
      <c r="D21" s="39">
        <v>29</v>
      </c>
      <c r="F21" s="50"/>
      <c r="G21" s="48" t="e">
        <f ca="1">$G$6</f>
        <v>#NAME?</v>
      </c>
      <c r="H21" s="49" t="e">
        <f ca="1">$H8</f>
        <v>#NAME?</v>
      </c>
      <c r="I21" s="50">
        <f t="shared" ref="I21:I26" ca="1" si="9">SUMIFS($I$27:$I$38,$G$27:$G$38,G21,$H$27:$H$38,H21)</f>
        <v>0</v>
      </c>
      <c r="J21" s="48" t="str">
        <f t="shared" ref="J21:J26" ca="1" si="10">IF(I21=0,"",AVERAGEIFS($D$3:$D$38,$B$3:$B$38,$G21,$C$3:$C$38,$H21))</f>
        <v/>
      </c>
      <c r="K21" s="49" t="str">
        <f t="array" aca="1" ref="K21" ca="1">IF(I21&lt;2,"",VAR(IF($B$3:$B$38=$G21,IF($C$3:$C$38=$H21,$D$3:$D$38,""))))</f>
        <v/>
      </c>
      <c r="U21" s="45" t="e">
        <f t="shared" ca="1" si="6"/>
        <v>#NAME?</v>
      </c>
      <c r="V21" s="45" t="str">
        <f t="shared" si="6"/>
        <v/>
      </c>
      <c r="W21" s="45" t="e">
        <f t="shared" ca="1" si="6"/>
        <v>#NAME?</v>
      </c>
      <c r="X21" s="55">
        <v>1</v>
      </c>
      <c r="Y21" s="45" t="str">
        <f t="shared" ca="1" si="7"/>
        <v/>
      </c>
      <c r="Z21" s="45">
        <f t="shared" ca="1" si="8"/>
        <v>0</v>
      </c>
      <c r="AA21" s="45"/>
    </row>
    <row r="22" spans="1:30" x14ac:dyDescent="0.35">
      <c r="A22" s="40" t="s">
        <v>28</v>
      </c>
      <c r="B22" t="s">
        <v>12</v>
      </c>
      <c r="C22" t="s">
        <v>19</v>
      </c>
      <c r="D22" s="39">
        <v>25</v>
      </c>
      <c r="F22" s="40"/>
      <c r="G22" t="e">
        <f ca="1">$G$6</f>
        <v>#NAME?</v>
      </c>
      <c r="H22" s="39" t="e">
        <f ca="1">$H9</f>
        <v>#NAME?</v>
      </c>
      <c r="I22" s="40">
        <f t="shared" ca="1" si="9"/>
        <v>0</v>
      </c>
      <c r="J22" t="str">
        <f t="shared" ca="1" si="10"/>
        <v/>
      </c>
      <c r="K22" s="39" t="str">
        <f t="array" aca="1" ref="K22" ca="1">IF(I22&lt;2,"",VAR(IF($B$3:$B$38=$G22,IF($C$3:$C$38=$H22,$D$3:$D$38,""))))</f>
        <v/>
      </c>
      <c r="X22">
        <f>SUM(X16:X21)</f>
        <v>0</v>
      </c>
      <c r="Y22">
        <f ca="1">SUMPRODUCT(X16:X21,Y16:Y21)</f>
        <v>0</v>
      </c>
      <c r="Z22">
        <f ca="1">SUMPRODUCT(ABS(X16:X21),Z16:Z21)/SUMPRODUCT(ABS(X16:X21))</f>
        <v>0</v>
      </c>
      <c r="AA22" t="e">
        <f ca="1">ADJK(COUNTAU(U16:U21),COUNTAU(V16:V21),COUNTAU(W16:W21))</f>
        <v>#NAME?</v>
      </c>
    </row>
    <row r="23" spans="1:30" ht="15" thickBot="1" x14ac:dyDescent="0.4">
      <c r="A23" s="40" t="s">
        <v>28</v>
      </c>
      <c r="B23" t="s">
        <v>12</v>
      </c>
      <c r="C23" t="s">
        <v>19</v>
      </c>
      <c r="D23" s="39">
        <v>17</v>
      </c>
      <c r="F23" s="40"/>
      <c r="G23" t="e">
        <f ca="1">$G$6</f>
        <v>#NAME?</v>
      </c>
      <c r="H23" s="39" t="e">
        <f ca="1">$H10</f>
        <v>#NAME?</v>
      </c>
      <c r="I23" s="40">
        <f t="shared" ca="1" si="9"/>
        <v>0</v>
      </c>
      <c r="J23" t="str">
        <f t="shared" ca="1" si="10"/>
        <v/>
      </c>
      <c r="K23" s="39" t="str">
        <f t="array" aca="1" ref="K23" ca="1">IF(I23&lt;2,"",VAR(IF($B$3:$B$38=$G23,IF($C$3:$C$38=$H23,$D$3:$D$38,""))))</f>
        <v/>
      </c>
      <c r="U23" t="s">
        <v>96</v>
      </c>
      <c r="AB23" t="s">
        <v>68</v>
      </c>
      <c r="AC23">
        <v>0.05</v>
      </c>
    </row>
    <row r="24" spans="1:30" ht="15" thickTop="1" x14ac:dyDescent="0.35">
      <c r="A24" s="40" t="s">
        <v>28</v>
      </c>
      <c r="B24" t="s">
        <v>22</v>
      </c>
      <c r="C24" t="s">
        <v>13</v>
      </c>
      <c r="D24" s="39">
        <v>28</v>
      </c>
      <c r="F24" s="40"/>
      <c r="G24" t="e">
        <f ca="1">$G$7</f>
        <v>#NAME?</v>
      </c>
      <c r="H24" s="39" t="e">
        <f ca="1">$H8</f>
        <v>#NAME?</v>
      </c>
      <c r="I24" s="40">
        <f t="shared" ca="1" si="9"/>
        <v>0</v>
      </c>
      <c r="J24" t="str">
        <f t="shared" ca="1" si="10"/>
        <v/>
      </c>
      <c r="K24" s="39" t="str">
        <f t="array" aca="1" ref="K24" ca="1">IF(I24&lt;2,"",VAR(IF($B$3:$B$38=$G24,IF($C$3:$C$38=$H24,$D$3:$D$38,""))))</f>
        <v/>
      </c>
      <c r="U24" s="30" t="s">
        <v>86</v>
      </c>
      <c r="V24" s="30" t="s">
        <v>97</v>
      </c>
      <c r="W24" s="30" t="s">
        <v>16</v>
      </c>
      <c r="X24" s="30" t="s">
        <v>98</v>
      </c>
      <c r="Y24" s="30" t="s">
        <v>99</v>
      </c>
      <c r="Z24" s="30" t="s">
        <v>89</v>
      </c>
      <c r="AA24" s="30" t="s">
        <v>90</v>
      </c>
      <c r="AB24" s="30" t="s">
        <v>69</v>
      </c>
      <c r="AC24" s="30" t="s">
        <v>92</v>
      </c>
      <c r="AD24" s="30" t="s">
        <v>93</v>
      </c>
    </row>
    <row r="25" spans="1:30" x14ac:dyDescent="0.35">
      <c r="A25" s="40" t="s">
        <v>28</v>
      </c>
      <c r="B25" t="s">
        <v>22</v>
      </c>
      <c r="C25" t="s">
        <v>13</v>
      </c>
      <c r="D25" s="39">
        <v>37</v>
      </c>
      <c r="F25" s="40"/>
      <c r="G25" t="e">
        <f ca="1">$G$7</f>
        <v>#NAME?</v>
      </c>
      <c r="H25" s="39" t="e">
        <f ca="1">$H9</f>
        <v>#NAME?</v>
      </c>
      <c r="I25" s="40">
        <f t="shared" ca="1" si="9"/>
        <v>0</v>
      </c>
      <c r="J25" t="str">
        <f t="shared" ca="1" si="10"/>
        <v/>
      </c>
      <c r="K25" s="39" t="str">
        <f t="array" aca="1" ref="K25" ca="1">IF(I25&lt;2,"",VAR(IF($B$3:$B$38=$G25,IF($C$3:$C$38=$H25,$D$3:$D$38,""))))</f>
        <v/>
      </c>
      <c r="U25" s="17" t="e">
        <f ca="1">SQRT(P12/Z22)</f>
        <v>#NUM!</v>
      </c>
      <c r="V25" s="17" t="e">
        <f ca="1">Y22/U25</f>
        <v>#NUM!</v>
      </c>
      <c r="W25" s="17">
        <f ca="1">O12</f>
        <v>0</v>
      </c>
      <c r="X25" s="17" t="e">
        <f ca="1">QCRIT(AA22,W25,AC23,2)</f>
        <v>#NAME?</v>
      </c>
      <c r="Y25" s="17" t="e">
        <f ca="1">U25*X25</f>
        <v>#NUM!</v>
      </c>
      <c r="Z25" s="17" t="e">
        <f ca="1">Y22-U25*X25</f>
        <v>#NUM!</v>
      </c>
      <c r="AA25" s="17" t="e">
        <f ca="1">Y22+U25*X25</f>
        <v>#NUM!</v>
      </c>
      <c r="AB25" s="17" t="e">
        <f ca="1">QDIST(ABS(V25),AA22,W25)</f>
        <v>#NAME?</v>
      </c>
      <c r="AC25" s="17" t="e">
        <f ca="1">ABS(Y22)/(U25*SQRT(Z22))</f>
        <v>#NUM!</v>
      </c>
      <c r="AD25" s="17" t="e">
        <f ca="1">SQRT(V25^2/(V25^2+W25))</f>
        <v>#NUM!</v>
      </c>
    </row>
    <row r="26" spans="1:30" x14ac:dyDescent="0.35">
      <c r="A26" s="40" t="s">
        <v>28</v>
      </c>
      <c r="B26" t="s">
        <v>22</v>
      </c>
      <c r="C26" t="s">
        <v>13</v>
      </c>
      <c r="D26" s="39">
        <v>22</v>
      </c>
      <c r="F26" s="43"/>
      <c r="G26" s="44" t="e">
        <f ca="1">$G$7</f>
        <v>#NAME?</v>
      </c>
      <c r="H26" s="42" t="e">
        <f ca="1">$H10</f>
        <v>#NAME?</v>
      </c>
      <c r="I26" s="43">
        <f t="shared" ca="1" si="9"/>
        <v>0</v>
      </c>
      <c r="J26" s="44" t="str">
        <f t="shared" ca="1" si="10"/>
        <v/>
      </c>
      <c r="K26" s="42" t="str">
        <f t="array" aca="1" ref="K26" ca="1">IF(I26&lt;2,"",VAR(IF($B$3:$B$38=$G26,IF($C$3:$C$38=$H26,$D$3:$D$38,""))))</f>
        <v/>
      </c>
    </row>
    <row r="27" spans="1:30" x14ac:dyDescent="0.35">
      <c r="A27" s="40" t="s">
        <v>28</v>
      </c>
      <c r="B27" t="s">
        <v>22</v>
      </c>
      <c r="C27" t="s">
        <v>19</v>
      </c>
      <c r="D27" s="39">
        <v>35</v>
      </c>
      <c r="F27" s="50" t="e">
        <f t="shared" ref="F27:F32" ca="1" si="11">$F$4</f>
        <v>#NAME?</v>
      </c>
      <c r="G27" s="48" t="e">
        <f ca="1">G21</f>
        <v>#NAME?</v>
      </c>
      <c r="H27" s="49" t="e">
        <f ca="1">H21</f>
        <v>#NAME?</v>
      </c>
      <c r="I27" s="50">
        <f ca="1">COUNTIFS($A$3:$A$38,$F27,$B$3:$B$38,$G27,$C$3:$C$38,$H27)</f>
        <v>0</v>
      </c>
      <c r="J27" s="48" t="str">
        <f ca="1">IF(I27=0,"",AVERAGEIFS($D$3:$D$38,$A$3:$A$38,$F27,$B$3:$B$38,$G27,$C$3:$C$38,$H27))</f>
        <v/>
      </c>
      <c r="K27" s="49" t="str">
        <f t="array" aca="1" ref="K27" ca="1">IF(I27&lt;2,"",VAR(IF($A$3:$A$38=$F27,IF($B$3:$B$38=$G27,IF($C$3:$C$38=$H27,$D$3:$D$38,"")))))</f>
        <v/>
      </c>
    </row>
    <row r="28" spans="1:30" x14ac:dyDescent="0.35">
      <c r="A28" s="40" t="s">
        <v>28</v>
      </c>
      <c r="B28" t="s">
        <v>22</v>
      </c>
      <c r="C28" t="s">
        <v>19</v>
      </c>
      <c r="D28" s="39">
        <v>23</v>
      </c>
      <c r="F28" s="40" t="e">
        <f t="shared" ca="1" si="11"/>
        <v>#NAME?</v>
      </c>
      <c r="G28" t="e">
        <f t="shared" ref="G28:H38" ca="1" si="12">G22</f>
        <v>#NAME?</v>
      </c>
      <c r="H28" s="39" t="e">
        <f t="shared" ca="1" si="12"/>
        <v>#NAME?</v>
      </c>
      <c r="I28" s="40">
        <f t="shared" ref="I28:I38" ca="1" si="13">COUNTIFS($A$3:$A$38,$F28,$B$3:$B$38,$G28,$C$3:$C$38,$H28)</f>
        <v>0</v>
      </c>
      <c r="J28" t="str">
        <f t="shared" ref="J28:J38" ca="1" si="14">IF(I28=0,"",AVERAGEIFS($D$3:$D$38,$A$3:$A$38,$F28,$B$3:$B$38,$G28,$C$3:$C$38,$H28))</f>
        <v/>
      </c>
      <c r="K28" s="39" t="str">
        <f t="array" aca="1" ref="K28" ca="1">IF(I28&lt;2,"",VAR(IF($A$3:$A$38=$F28,IF($B$3:$B$38=$G28,IF($C$3:$C$38=$H28,$D$3:$D$38,"")))))</f>
        <v/>
      </c>
    </row>
    <row r="29" spans="1:30" x14ac:dyDescent="0.35">
      <c r="A29" s="40" t="s">
        <v>28</v>
      </c>
      <c r="B29" t="s">
        <v>22</v>
      </c>
      <c r="C29" t="s">
        <v>19</v>
      </c>
      <c r="D29" s="39">
        <v>24</v>
      </c>
      <c r="F29" s="40" t="e">
        <f t="shared" ca="1" si="11"/>
        <v>#NAME?</v>
      </c>
      <c r="G29" t="e">
        <f t="shared" ca="1" si="12"/>
        <v>#NAME?</v>
      </c>
      <c r="H29" s="39" t="e">
        <f t="shared" ca="1" si="12"/>
        <v>#NAME?</v>
      </c>
      <c r="I29" s="40">
        <f t="shared" ca="1" si="13"/>
        <v>0</v>
      </c>
      <c r="J29" t="str">
        <f t="shared" ca="1" si="14"/>
        <v/>
      </c>
      <c r="K29" s="39" t="str">
        <f t="array" aca="1" ref="K29" ca="1">IF(I29&lt;2,"",VAR(IF($A$3:$A$38=$F29,IF($B$3:$B$38=$G29,IF($C$3:$C$38=$H29,$D$3:$D$38,"")))))</f>
        <v/>
      </c>
    </row>
    <row r="30" spans="1:30" x14ac:dyDescent="0.35">
      <c r="A30" s="40" t="s">
        <v>11</v>
      </c>
      <c r="B30" t="s">
        <v>22</v>
      </c>
      <c r="C30" t="s">
        <v>76</v>
      </c>
      <c r="D30" s="39">
        <v>23</v>
      </c>
      <c r="F30" s="40" t="e">
        <f t="shared" ca="1" si="11"/>
        <v>#NAME?</v>
      </c>
      <c r="G30" t="e">
        <f t="shared" ca="1" si="12"/>
        <v>#NAME?</v>
      </c>
      <c r="H30" s="39" t="e">
        <f t="shared" ca="1" si="12"/>
        <v>#NAME?</v>
      </c>
      <c r="I30" s="40">
        <f t="shared" ca="1" si="13"/>
        <v>0</v>
      </c>
      <c r="J30" t="str">
        <f t="shared" ca="1" si="14"/>
        <v/>
      </c>
      <c r="K30" s="39" t="str">
        <f t="array" aca="1" ref="K30" ca="1">IF(I30&lt;2,"",VAR(IF($A$3:$A$38=$F30,IF($B$3:$B$38=$G30,IF($C$3:$C$38=$H30,$D$3:$D$38,"")))))</f>
        <v/>
      </c>
    </row>
    <row r="31" spans="1:30" x14ac:dyDescent="0.35">
      <c r="A31" s="40" t="s">
        <v>11</v>
      </c>
      <c r="B31" t="s">
        <v>22</v>
      </c>
      <c r="C31" t="s">
        <v>76</v>
      </c>
      <c r="D31" s="39">
        <v>28</v>
      </c>
      <c r="F31" s="40" t="e">
        <f t="shared" ca="1" si="11"/>
        <v>#NAME?</v>
      </c>
      <c r="G31" t="e">
        <f t="shared" ca="1" si="12"/>
        <v>#NAME?</v>
      </c>
      <c r="H31" s="39" t="e">
        <f t="shared" ca="1" si="12"/>
        <v>#NAME?</v>
      </c>
      <c r="I31" s="40">
        <f t="shared" ca="1" si="13"/>
        <v>0</v>
      </c>
      <c r="J31" t="str">
        <f t="shared" ca="1" si="14"/>
        <v/>
      </c>
      <c r="K31" s="39" t="str">
        <f t="array" aca="1" ref="K31" ca="1">IF(I31&lt;2,"",VAR(IF($A$3:$A$38=$F31,IF($B$3:$B$38=$G31,IF($C$3:$C$38=$H31,$D$3:$D$38,"")))))</f>
        <v/>
      </c>
    </row>
    <row r="32" spans="1:30" x14ac:dyDescent="0.35">
      <c r="A32" s="40" t="s">
        <v>11</v>
      </c>
      <c r="B32" t="s">
        <v>22</v>
      </c>
      <c r="C32" t="s">
        <v>76</v>
      </c>
      <c r="D32" s="39">
        <v>26</v>
      </c>
      <c r="F32" s="40" t="e">
        <f t="shared" ca="1" si="11"/>
        <v>#NAME?</v>
      </c>
      <c r="G32" t="e">
        <f t="shared" ca="1" si="12"/>
        <v>#NAME?</v>
      </c>
      <c r="H32" s="39" t="e">
        <f t="shared" ca="1" si="12"/>
        <v>#NAME?</v>
      </c>
      <c r="I32" s="40">
        <f t="shared" ca="1" si="13"/>
        <v>0</v>
      </c>
      <c r="J32" t="str">
        <f t="shared" ca="1" si="14"/>
        <v/>
      </c>
      <c r="K32" s="39" t="str">
        <f t="array" aca="1" ref="K32" ca="1">IF(I32&lt;2,"",VAR(IF($A$3:$A$38=$F32,IF($B$3:$B$38=$G32,IF($C$3:$C$38=$H32,$D$3:$D$38,"")))))</f>
        <v/>
      </c>
    </row>
    <row r="33" spans="1:15" x14ac:dyDescent="0.35">
      <c r="A33" s="40" t="s">
        <v>28</v>
      </c>
      <c r="B33" t="s">
        <v>12</v>
      </c>
      <c r="C33" t="s">
        <v>76</v>
      </c>
      <c r="D33" s="39">
        <v>18</v>
      </c>
      <c r="F33" s="40" t="e">
        <f t="shared" ref="F33:F38" ca="1" si="15">$F$5</f>
        <v>#NAME?</v>
      </c>
      <c r="G33" t="e">
        <f t="shared" ca="1" si="12"/>
        <v>#NAME?</v>
      </c>
      <c r="H33" s="39" t="e">
        <f t="shared" ca="1" si="12"/>
        <v>#NAME?</v>
      </c>
      <c r="I33" s="40">
        <f t="shared" ca="1" si="13"/>
        <v>0</v>
      </c>
      <c r="J33" t="str">
        <f t="shared" ca="1" si="14"/>
        <v/>
      </c>
      <c r="K33" s="39" t="str">
        <f t="array" aca="1" ref="K33" ca="1">IF(I33&lt;2,"",VAR(IF($A$3:$A$38=$F33,IF($B$3:$B$38=$G33,IF($C$3:$C$38=$H33,$D$3:$D$38,"")))))</f>
        <v/>
      </c>
    </row>
    <row r="34" spans="1:15" x14ac:dyDescent="0.35">
      <c r="A34" s="40" t="s">
        <v>28</v>
      </c>
      <c r="B34" t="s">
        <v>12</v>
      </c>
      <c r="C34" t="s">
        <v>76</v>
      </c>
      <c r="D34" s="39">
        <v>14</v>
      </c>
      <c r="F34" s="40" t="e">
        <f t="shared" ca="1" si="15"/>
        <v>#NAME?</v>
      </c>
      <c r="G34" t="e">
        <f t="shared" ca="1" si="12"/>
        <v>#NAME?</v>
      </c>
      <c r="H34" s="39" t="e">
        <f t="shared" ca="1" si="12"/>
        <v>#NAME?</v>
      </c>
      <c r="I34" s="40">
        <f t="shared" ca="1" si="13"/>
        <v>0</v>
      </c>
      <c r="J34" t="str">
        <f t="shared" ca="1" si="14"/>
        <v/>
      </c>
      <c r="K34" s="39" t="str">
        <f t="array" aca="1" ref="K34" ca="1">IF(I34&lt;2,"",VAR(IF($A$3:$A$38=$F34,IF($B$3:$B$38=$G34,IF($C$3:$C$38=$H34,$D$3:$D$38,"")))))</f>
        <v/>
      </c>
    </row>
    <row r="35" spans="1:15" x14ac:dyDescent="0.35">
      <c r="A35" s="40" t="s">
        <v>28</v>
      </c>
      <c r="B35" t="s">
        <v>12</v>
      </c>
      <c r="C35" t="s">
        <v>76</v>
      </c>
      <c r="D35" s="39">
        <v>25</v>
      </c>
      <c r="F35" s="40" t="e">
        <f t="shared" ca="1" si="15"/>
        <v>#NAME?</v>
      </c>
      <c r="G35" t="e">
        <f t="shared" ca="1" si="12"/>
        <v>#NAME?</v>
      </c>
      <c r="H35" s="39" t="e">
        <f t="shared" ca="1" si="12"/>
        <v>#NAME?</v>
      </c>
      <c r="I35" s="40">
        <f t="shared" ca="1" si="13"/>
        <v>0</v>
      </c>
      <c r="J35" t="str">
        <f t="shared" ca="1" si="14"/>
        <v/>
      </c>
      <c r="K35" s="39" t="str">
        <f t="array" aca="1" ref="K35" ca="1">IF(I35&lt;2,"",VAR(IF($A$3:$A$38=$F35,IF($B$3:$B$38=$G35,IF($C$3:$C$38=$H35,$D$3:$D$38,"")))))</f>
        <v/>
      </c>
    </row>
    <row r="36" spans="1:15" x14ac:dyDescent="0.35">
      <c r="A36" s="40" t="s">
        <v>28</v>
      </c>
      <c r="B36" t="s">
        <v>22</v>
      </c>
      <c r="C36" t="s">
        <v>76</v>
      </c>
      <c r="D36" s="39">
        <v>16</v>
      </c>
      <c r="F36" s="40" t="e">
        <f t="shared" ca="1" si="15"/>
        <v>#NAME?</v>
      </c>
      <c r="G36" t="e">
        <f t="shared" ca="1" si="12"/>
        <v>#NAME?</v>
      </c>
      <c r="H36" s="39" t="e">
        <f t="shared" ca="1" si="12"/>
        <v>#NAME?</v>
      </c>
      <c r="I36" s="40">
        <f t="shared" ca="1" si="13"/>
        <v>0</v>
      </c>
      <c r="J36" t="str">
        <f t="shared" ca="1" si="14"/>
        <v/>
      </c>
      <c r="K36" s="39" t="str">
        <f t="array" aca="1" ref="K36" ca="1">IF(I36&lt;2,"",VAR(IF($A$3:$A$38=$F36,IF($B$3:$B$38=$G36,IF($C$3:$C$38=$H36,$D$3:$D$38,"")))))</f>
        <v/>
      </c>
    </row>
    <row r="37" spans="1:15" x14ac:dyDescent="0.35">
      <c r="A37" s="40" t="s">
        <v>28</v>
      </c>
      <c r="B37" t="s">
        <v>22</v>
      </c>
      <c r="C37" t="s">
        <v>76</v>
      </c>
      <c r="D37" s="39">
        <v>11</v>
      </c>
      <c r="F37" s="40" t="e">
        <f t="shared" ca="1" si="15"/>
        <v>#NAME?</v>
      </c>
      <c r="G37" t="e">
        <f t="shared" ca="1" si="12"/>
        <v>#NAME?</v>
      </c>
      <c r="H37" s="39" t="e">
        <f t="shared" ca="1" si="12"/>
        <v>#NAME?</v>
      </c>
      <c r="I37" s="40">
        <f t="shared" ca="1" si="13"/>
        <v>0</v>
      </c>
      <c r="J37" t="str">
        <f t="shared" ca="1" si="14"/>
        <v/>
      </c>
      <c r="K37" s="39" t="str">
        <f t="array" aca="1" ref="K37" ca="1">IF(I37&lt;2,"",VAR(IF($A$3:$A$38=$F37,IF($B$3:$B$38=$G37,IF($C$3:$C$38=$H37,$D$3:$D$38,"")))))</f>
        <v/>
      </c>
    </row>
    <row r="38" spans="1:15" x14ac:dyDescent="0.35">
      <c r="A38" s="43" t="s">
        <v>28</v>
      </c>
      <c r="B38" s="44" t="s">
        <v>22</v>
      </c>
      <c r="C38" s="44" t="s">
        <v>76</v>
      </c>
      <c r="D38" s="42">
        <v>19</v>
      </c>
      <c r="F38" s="43" t="e">
        <f t="shared" ca="1" si="15"/>
        <v>#NAME?</v>
      </c>
      <c r="G38" s="44" t="e">
        <f t="shared" ca="1" si="12"/>
        <v>#NAME?</v>
      </c>
      <c r="H38" s="42" t="e">
        <f t="shared" ca="1" si="12"/>
        <v>#NAME?</v>
      </c>
      <c r="I38" s="43">
        <f t="shared" ca="1" si="13"/>
        <v>0</v>
      </c>
      <c r="J38" s="44" t="str">
        <f t="shared" ca="1" si="14"/>
        <v/>
      </c>
      <c r="K38" s="42" t="str">
        <f t="array" aca="1" ref="K38" ca="1">IF(I38&lt;2,"",VAR(IF($A$3:$A$38=$F38,IF($B$3:$B$38=$G38,IF($C$3:$C$38=$H38,$D$3:$D$38,"")))))</f>
        <v/>
      </c>
    </row>
    <row r="39" spans="1:15" x14ac:dyDescent="0.35">
      <c r="I39">
        <f ca="1">SUM(I27:I38)</f>
        <v>0</v>
      </c>
      <c r="J39">
        <f>AVERAGE(D3:D38)</f>
        <v>25.277777777777779</v>
      </c>
      <c r="K39">
        <f>VAR(D3:D38)</f>
        <v>62.606349206349215</v>
      </c>
    </row>
    <row r="47" spans="1:15" x14ac:dyDescent="0.35">
      <c r="O47" t="e">
        <f ca="1">ADJK(1,3,1)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Title</vt:lpstr>
      <vt:lpstr>ANOVA 3.1</vt:lpstr>
      <vt:lpstr>ANOVA 3.2</vt:lpstr>
      <vt:lpstr>ANOVA 3.2a</vt:lpstr>
      <vt:lpstr>ANOVA 3.3</vt:lpstr>
      <vt:lpstr>ANOVA 3.4</vt:lpstr>
      <vt:lpstr>ANOVA 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2024-03-20T10:52:58Z</dcterms:created>
  <dcterms:modified xsi:type="dcterms:W3CDTF">2024-03-20T10:58:08Z</dcterms:modified>
</cp:coreProperties>
</file>