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B18F33E1-BEC6-4A3B-B0BB-52A6F804FDFD}" xr6:coauthVersionLast="47" xr6:coauthVersionMax="47" xr10:uidLastSave="{1A6552B3-3369-4C46-ABA7-7E8CC83F9824}"/>
  <bookViews>
    <workbookView xWindow="-110" yWindow="-110" windowWidth="19420" windowHeight="10300" xr2:uid="{E8E8F237-EDC9-4C25-AF9E-23E5E876A1E5}"/>
  </bookViews>
  <sheets>
    <sheet name="Title" sheetId="2" r:id="rId1"/>
    <sheet name="Exampl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1" l="1" a="1"/>
  <c r="I21" i="1" s="1"/>
  <c r="H21" i="1"/>
  <c r="H21" i="1" a="1"/>
  <c r="I20" i="1" a="1"/>
  <c r="I20" i="1" s="1"/>
  <c r="H20" i="1"/>
  <c r="H20" i="1" a="1"/>
  <c r="I19" i="1" a="1"/>
  <c r="I19" i="1" s="1"/>
  <c r="H19" i="1"/>
  <c r="H19" i="1" a="1"/>
  <c r="I18" i="1" a="1"/>
  <c r="I18" i="1" s="1"/>
  <c r="I17" i="1" a="1"/>
  <c r="I17" i="1" s="1"/>
  <c r="Q13" i="1" a="1"/>
  <c r="Q13" i="1" s="1"/>
  <c r="Q9" i="1"/>
  <c r="B19" i="1"/>
  <c r="C19" i="1"/>
  <c r="D19" i="1"/>
  <c r="A19" i="1"/>
  <c r="B18" i="1"/>
  <c r="C18" i="1"/>
  <c r="D18" i="1"/>
  <c r="A18" i="1"/>
  <c r="Q4" i="1" s="1" a="1"/>
  <c r="Q4" i="1" s="1"/>
  <c r="Q11" i="1" s="1" a="1"/>
  <c r="Q11" i="1" s="1"/>
  <c r="H14" i="1"/>
  <c r="G14" i="1"/>
  <c r="I14" i="1" s="1"/>
  <c r="K8" i="1"/>
  <c r="J8" i="1"/>
  <c r="I8" i="1"/>
  <c r="H8" i="1"/>
  <c r="G8" i="1"/>
  <c r="F8" i="1"/>
  <c r="K7" i="1"/>
  <c r="J7" i="1"/>
  <c r="I7" i="1"/>
  <c r="H7" i="1"/>
  <c r="G7" i="1"/>
  <c r="F7" i="1"/>
  <c r="K6" i="1"/>
  <c r="G13" i="1" s="1"/>
  <c r="J6" i="1"/>
  <c r="I6" i="1"/>
  <c r="H6" i="1"/>
  <c r="G6" i="1"/>
  <c r="F6" i="1"/>
  <c r="K5" i="1"/>
  <c r="J5" i="1"/>
  <c r="I5" i="1"/>
  <c r="H5" i="1"/>
  <c r="G5" i="1"/>
  <c r="F5" i="1"/>
  <c r="H12" i="1" s="1"/>
  <c r="H13" i="1" s="1"/>
  <c r="I13" i="1" s="1"/>
  <c r="L7" i="1" l="1"/>
  <c r="L5" i="1"/>
  <c r="N5" i="1" s="1"/>
  <c r="L8" i="1"/>
  <c r="N8" i="1" s="1"/>
  <c r="L6" i="1"/>
  <c r="N6" i="1" s="1"/>
  <c r="M12" i="1"/>
  <c r="N12" i="1"/>
  <c r="G12" i="1"/>
  <c r="H17" i="1" s="1"/>
  <c r="M5" i="1"/>
  <c r="M8" i="1"/>
  <c r="M6" i="1"/>
  <c r="I12" i="1"/>
  <c r="J12" i="1" s="1"/>
  <c r="K12" i="1" s="1"/>
  <c r="L12" i="1" l="1"/>
  <c r="N7" i="1"/>
  <c r="M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<sst xmlns="http://schemas.openxmlformats.org/spreadsheetml/2006/main" count="46" uniqueCount="36">
  <si>
    <t>A</t>
  </si>
  <si>
    <t>B</t>
  </si>
  <si>
    <t>C</t>
  </si>
  <si>
    <t>D</t>
  </si>
  <si>
    <t>Estimating NCP for ANOVA</t>
  </si>
  <si>
    <t>ANOVA: Single Factor</t>
  </si>
  <si>
    <t>DESCRIPTION</t>
  </si>
  <si>
    <t>Alpha</t>
  </si>
  <si>
    <t>Group</t>
  </si>
  <si>
    <t>Count</t>
  </si>
  <si>
    <t>Sum</t>
  </si>
  <si>
    <t>Mean</t>
  </si>
  <si>
    <t>Variance</t>
  </si>
  <si>
    <t>SS</t>
  </si>
  <si>
    <t>Std Err</t>
  </si>
  <si>
    <t>Lower</t>
  </si>
  <si>
    <t>Upper</t>
  </si>
  <si>
    <t>ANOVA</t>
  </si>
  <si>
    <t>Sources</t>
  </si>
  <si>
    <t>df</t>
  </si>
  <si>
    <t>MS</t>
  </si>
  <si>
    <t>F</t>
  </si>
  <si>
    <t>P value</t>
  </si>
  <si>
    <t>Eta-sq</t>
  </si>
  <si>
    <t>RMSSE</t>
  </si>
  <si>
    <t>Omega Sq</t>
  </si>
  <si>
    <t>Between Groups</t>
  </si>
  <si>
    <t>Within Groups</t>
  </si>
  <si>
    <t>Total</t>
  </si>
  <si>
    <t>mean</t>
  </si>
  <si>
    <t>count</t>
  </si>
  <si>
    <t>var</t>
  </si>
  <si>
    <t>ncp</t>
  </si>
  <si>
    <t>Real Statistics Using Excel</t>
  </si>
  <si>
    <t>Updated</t>
  </si>
  <si>
    <t>Copyright © 2013 - 2024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</si>
</sst>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/>
    <xf numFmtId="0" fontId="0" fillId="0" borderId="1" xfId="0" applyBorder="1"/>
    <xf numFmtId="0" fontId="0" fillId="0" borderId="0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85B43-5974-4DC2-9722-63EE383BDFC7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33</v>
      </c>
    </row>
    <row r="2" spans="1:13" x14ac:dyDescent="0.35">
      <c r="A2" t="s">
        <v>4</v>
      </c>
    </row>
    <row r="4" spans="1:13" x14ac:dyDescent="0.35">
      <c r="A4" t="s">
        <v>34</v>
      </c>
      <c r="B4" s="19">
        <v>45473</v>
      </c>
    </row>
    <row r="6" spans="1:13" x14ac:dyDescent="0.35">
      <c r="A6" s="20" t="s">
        <v>35</v>
      </c>
    </row>
    <row r="10" spans="1:13" ht="18.5" x14ac:dyDescent="0.45">
      <c r="M10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1E64A-80F3-46CD-A577-F737BC18128B}">
  <dimension ref="A1:R21"/>
  <sheetViews>
    <sheetView workbookViewId="0"/>
  </sheetViews>
  <sheetFormatPr defaultRowHeight="14.5" x14ac:dyDescent="0.35"/>
  <cols>
    <col min="1" max="4" width="4.6328125" customWidth="1"/>
    <col min="6" max="6" width="14.453125" customWidth="1"/>
    <col min="16" max="16" width="4.08984375" style="1" customWidth="1"/>
  </cols>
  <sheetData>
    <row r="1" spans="1:18" x14ac:dyDescent="0.35">
      <c r="A1" t="s">
        <v>4</v>
      </c>
      <c r="F1" t="s">
        <v>5</v>
      </c>
    </row>
    <row r="3" spans="1:18" ht="15" thickBot="1" x14ac:dyDescent="0.4">
      <c r="F3" t="s">
        <v>6</v>
      </c>
      <c r="K3" t="s">
        <v>7</v>
      </c>
      <c r="L3">
        <v>0.05</v>
      </c>
      <c r="Q3" s="1" t="s">
        <v>29</v>
      </c>
      <c r="R3" s="1" t="s">
        <v>30</v>
      </c>
    </row>
    <row r="4" spans="1:18" ht="15" thickTop="1" x14ac:dyDescent="0.35">
      <c r="A4" s="3" t="s">
        <v>0</v>
      </c>
      <c r="B4" s="3" t="s">
        <v>1</v>
      </c>
      <c r="C4" s="3" t="s">
        <v>2</v>
      </c>
      <c r="D4" s="3" t="s">
        <v>3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P4" s="1" t="s">
        <v>0</v>
      </c>
      <c r="Q4" s="8" cm="1">
        <f t="array" ref="Q4:R7">TRANSPOSE(A18:D19)</f>
        <v>3.2</v>
      </c>
      <c r="R4" s="9">
        <v>5</v>
      </c>
    </row>
    <row r="5" spans="1:18" x14ac:dyDescent="0.35">
      <c r="A5" s="1">
        <v>3</v>
      </c>
      <c r="B5" s="1">
        <v>6</v>
      </c>
      <c r="C5" s="1">
        <v>7</v>
      </c>
      <c r="D5" s="1">
        <v>8</v>
      </c>
      <c r="F5" t="str">
        <f>A4</f>
        <v>A</v>
      </c>
      <c r="G5">
        <f>COUNT(A5:A9)</f>
        <v>5</v>
      </c>
      <c r="H5">
        <f>SUM(A5:A9)</f>
        <v>16</v>
      </c>
      <c r="I5">
        <f>AVERAGE(A5:A9)</f>
        <v>3.2</v>
      </c>
      <c r="J5">
        <f>_xlfn.VAR.S(A5:A9)</f>
        <v>1.6999999999999993</v>
      </c>
      <c r="K5">
        <f>DEVSQ(A5:A9)</f>
        <v>6.8</v>
      </c>
      <c r="L5">
        <f>SQRT(I13/G5)</f>
        <v>0.58309518948452999</v>
      </c>
      <c r="M5">
        <f>I5-L5*_xlfn.T.INV.2T(L3,H13)</f>
        <v>1.9638934178613232</v>
      </c>
      <c r="N5">
        <f>I5+L5*_xlfn.T.INV.2T(L3,H13)</f>
        <v>4.4361065821386774</v>
      </c>
      <c r="P5" s="1" t="s">
        <v>1</v>
      </c>
      <c r="Q5" s="10">
        <v>6.2</v>
      </c>
      <c r="R5" s="11">
        <v>5</v>
      </c>
    </row>
    <row r="6" spans="1:18" x14ac:dyDescent="0.35">
      <c r="A6" s="1">
        <v>5</v>
      </c>
      <c r="B6" s="1">
        <v>8</v>
      </c>
      <c r="C6" s="1">
        <v>9</v>
      </c>
      <c r="D6" s="1">
        <v>10</v>
      </c>
      <c r="F6" t="str">
        <f>B4</f>
        <v>B</v>
      </c>
      <c r="G6">
        <f>COUNT(B5:B9)</f>
        <v>5</v>
      </c>
      <c r="H6">
        <f>SUM(B5:B9)</f>
        <v>31</v>
      </c>
      <c r="I6">
        <f>AVERAGE(B5:B9)</f>
        <v>6.2</v>
      </c>
      <c r="J6">
        <f>_xlfn.VAR.S(B5:B9)</f>
        <v>1.7000000000000028</v>
      </c>
      <c r="K6">
        <f>DEVSQ(B5:B9)</f>
        <v>6.8</v>
      </c>
      <c r="L6">
        <f>SQRT(I13/G6)</f>
        <v>0.58309518948452999</v>
      </c>
      <c r="M6">
        <f>I6-L6*_xlfn.T.INV.2T(L3,H13)</f>
        <v>4.963893417861323</v>
      </c>
      <c r="N6">
        <f>I6+L6*_xlfn.T.INV.2T(L3,H13)</f>
        <v>7.4361065821386774</v>
      </c>
      <c r="P6" s="7" t="s">
        <v>2</v>
      </c>
      <c r="Q6" s="10">
        <v>7.2</v>
      </c>
      <c r="R6" s="11">
        <v>5</v>
      </c>
    </row>
    <row r="7" spans="1:18" x14ac:dyDescent="0.35">
      <c r="A7" s="1">
        <v>2</v>
      </c>
      <c r="B7" s="1">
        <v>5</v>
      </c>
      <c r="C7" s="1">
        <v>6</v>
      </c>
      <c r="D7" s="1">
        <v>7</v>
      </c>
      <c r="F7" t="str">
        <f>C4</f>
        <v>C</v>
      </c>
      <c r="G7">
        <f>COUNT(C5:C9)</f>
        <v>5</v>
      </c>
      <c r="H7">
        <f>SUM(C5:C9)</f>
        <v>36</v>
      </c>
      <c r="I7">
        <f>AVERAGE(C5:C9)</f>
        <v>7.2</v>
      </c>
      <c r="J7">
        <f>_xlfn.VAR.S(C5:C9)</f>
        <v>1.7000000000000028</v>
      </c>
      <c r="K7">
        <f>DEVSQ(C5:C9)</f>
        <v>6.8</v>
      </c>
      <c r="L7">
        <f>SQRT(I13/G7)</f>
        <v>0.58309518948452999</v>
      </c>
      <c r="M7">
        <f>I7-L7*_xlfn.T.INV.2T(L3,H13)</f>
        <v>5.963893417861323</v>
      </c>
      <c r="N7">
        <f>I7+L7*_xlfn.T.INV.2T(L3,H13)</f>
        <v>8.4361065821386774</v>
      </c>
      <c r="P7" s="1" t="s">
        <v>3</v>
      </c>
      <c r="Q7" s="12">
        <v>8.1999999999999993</v>
      </c>
      <c r="R7" s="13">
        <v>5</v>
      </c>
    </row>
    <row r="8" spans="1:18" x14ac:dyDescent="0.35">
      <c r="A8" s="1">
        <v>4</v>
      </c>
      <c r="B8" s="1">
        <v>7</v>
      </c>
      <c r="C8" s="1">
        <v>8</v>
      </c>
      <c r="D8" s="1">
        <v>9</v>
      </c>
      <c r="F8" t="str">
        <f>D4</f>
        <v>D</v>
      </c>
      <c r="G8">
        <f>COUNT(D5:D9)</f>
        <v>5</v>
      </c>
      <c r="H8">
        <f>SUM(D5:D9)</f>
        <v>41</v>
      </c>
      <c r="I8">
        <f>AVERAGE(D5:D9)</f>
        <v>8.1999999999999993</v>
      </c>
      <c r="J8">
        <f>_xlfn.VAR.S(D5:D9)</f>
        <v>1.7000000000000028</v>
      </c>
      <c r="K8">
        <f>DEVSQ(D5:D9)</f>
        <v>6.8000000000000007</v>
      </c>
      <c r="L8">
        <f>SQRT(I13/G8)</f>
        <v>0.58309518948452999</v>
      </c>
      <c r="M8">
        <f>I8-L8*_xlfn.T.INV.2T(L3,H13)</f>
        <v>6.9638934178613221</v>
      </c>
      <c r="N8">
        <f>I8+L8*_xlfn.T.INV.2T(L3,H13)</f>
        <v>9.4361065821386756</v>
      </c>
    </row>
    <row r="9" spans="1:18" x14ac:dyDescent="0.35">
      <c r="A9" s="2">
        <v>2</v>
      </c>
      <c r="B9" s="2">
        <v>5</v>
      </c>
      <c r="C9" s="2">
        <v>6</v>
      </c>
      <c r="D9" s="2">
        <v>7</v>
      </c>
      <c r="F9" s="5"/>
      <c r="G9" s="5"/>
      <c r="H9" s="5"/>
      <c r="I9" s="5"/>
      <c r="J9" s="5"/>
      <c r="K9" s="5"/>
      <c r="L9" s="5"/>
      <c r="M9" s="5"/>
      <c r="N9" s="5"/>
      <c r="P9" s="1" t="s">
        <v>31</v>
      </c>
      <c r="Q9" s="14">
        <f>J5</f>
        <v>1.6999999999999993</v>
      </c>
    </row>
    <row r="10" spans="1:18" ht="15" thickBot="1" x14ac:dyDescent="0.4">
      <c r="F10" t="s">
        <v>17</v>
      </c>
    </row>
    <row r="11" spans="1:18" ht="15" thickTop="1" x14ac:dyDescent="0.35">
      <c r="F11" s="4" t="s">
        <v>18</v>
      </c>
      <c r="G11" s="4" t="s">
        <v>13</v>
      </c>
      <c r="H11" s="4" t="s">
        <v>19</v>
      </c>
      <c r="I11" s="4" t="s">
        <v>20</v>
      </c>
      <c r="J11" s="4" t="s">
        <v>21</v>
      </c>
      <c r="K11" s="4" t="s">
        <v>22</v>
      </c>
      <c r="L11" s="4" t="s">
        <v>23</v>
      </c>
      <c r="M11" s="4" t="s">
        <v>24</v>
      </c>
      <c r="N11" s="4" t="s">
        <v>25</v>
      </c>
      <c r="P11" s="1" t="s">
        <v>32</v>
      </c>
      <c r="Q11" s="15" cm="1">
        <f t="array" ref="Q11">(SUMPRODUCT(Q4:Q7^2,R4:R7)-SUMPRODUCT(Q4:Q7,R4:R7)^2/SUM(R4:R7))/Q9</f>
        <v>41.176470588235375</v>
      </c>
    </row>
    <row r="12" spans="1:18" x14ac:dyDescent="0.35">
      <c r="F12" t="s">
        <v>26</v>
      </c>
      <c r="G12">
        <f>G14-G13</f>
        <v>70</v>
      </c>
      <c r="H12">
        <f>COUNTA(F5:F8)-1</f>
        <v>3</v>
      </c>
      <c r="I12">
        <f>G12/H12</f>
        <v>23.333333333333332</v>
      </c>
      <c r="J12">
        <f>I12/I13</f>
        <v>13.725490196078431</v>
      </c>
      <c r="K12">
        <f>_xlfn.F.DIST.RT(J12,H12,H13)</f>
        <v>1.0879036810646425E-4</v>
      </c>
      <c r="L12">
        <f>G12/G14</f>
        <v>0.72016460905349788</v>
      </c>
      <c r="M12">
        <f>SQRT(DEVSQ(I5:I8)/(I13*H12))</f>
        <v>1.656833739159028</v>
      </c>
      <c r="N12">
        <f>(G14-H14*I13)/(G14+I13)</f>
        <v>0.6562184024266936</v>
      </c>
    </row>
    <row r="13" spans="1:18" x14ac:dyDescent="0.35">
      <c r="F13" t="s">
        <v>27</v>
      </c>
      <c r="G13">
        <f>SUM(K5:K8)</f>
        <v>27.2</v>
      </c>
      <c r="H13">
        <f>H14-H12</f>
        <v>16</v>
      </c>
      <c r="I13">
        <f>G13/H13</f>
        <v>1.7</v>
      </c>
      <c r="Q13" t="e" cm="1">
        <f t="array" aca="1" ref="Q13" ca="1">FTEXT(Q11)</f>
        <v>#NAME?</v>
      </c>
    </row>
    <row r="14" spans="1:18" x14ac:dyDescent="0.35">
      <c r="F14" s="6" t="s">
        <v>28</v>
      </c>
      <c r="G14" s="6">
        <f>DEVSQ(A5:D9)</f>
        <v>97.2</v>
      </c>
      <c r="H14" s="6">
        <f>COUNT(A5:D9)-1</f>
        <v>19</v>
      </c>
      <c r="I14" s="6">
        <f>G14/H14</f>
        <v>5.1157894736842104</v>
      </c>
      <c r="J14" s="6"/>
      <c r="K14" s="6"/>
      <c r="L14" s="6"/>
      <c r="M14" s="6"/>
      <c r="N14" s="6"/>
    </row>
    <row r="17" spans="1:9" x14ac:dyDescent="0.35">
      <c r="G17" t="s">
        <v>32</v>
      </c>
      <c r="H17" s="15">
        <f>G12/I13</f>
        <v>41.176470588235297</v>
      </c>
      <c r="I17" t="e" cm="1">
        <f t="array" aca="1" ref="I17" ca="1">"  " &amp; FTEXT(H17)</f>
        <v>#NAME?</v>
      </c>
    </row>
    <row r="18" spans="1:9" x14ac:dyDescent="0.35">
      <c r="A18" s="5">
        <f>AVERAGE(A5:A9)</f>
        <v>3.2</v>
      </c>
      <c r="B18" s="5">
        <f t="shared" ref="B18:D18" si="0">AVERAGE(B5:B9)</f>
        <v>6.2</v>
      </c>
      <c r="C18" s="5">
        <f t="shared" si="0"/>
        <v>7.2</v>
      </c>
      <c r="D18" s="5">
        <f t="shared" si="0"/>
        <v>8.1999999999999993</v>
      </c>
      <c r="E18" s="1" t="s">
        <v>29</v>
      </c>
      <c r="I18" t="e" cm="1">
        <f t="array" aca="1" ref="I18" ca="1">"  " &amp; FTEXT(H18)</f>
        <v>#NAME?</v>
      </c>
    </row>
    <row r="19" spans="1:9" x14ac:dyDescent="0.35">
      <c r="A19" s="6">
        <f>COUNT(A5:A9)</f>
        <v>5</v>
      </c>
      <c r="B19" s="6">
        <f t="shared" ref="B19:D19" si="1">COUNT(B5:B9)</f>
        <v>5</v>
      </c>
      <c r="C19" s="6">
        <f t="shared" si="1"/>
        <v>5</v>
      </c>
      <c r="D19" s="6">
        <f t="shared" si="1"/>
        <v>5</v>
      </c>
      <c r="E19" s="1" t="s">
        <v>30</v>
      </c>
      <c r="G19" t="s">
        <v>32</v>
      </c>
      <c r="H19" s="16" t="e" cm="1">
        <f t="array" aca="1" ref="H19" ca="1">NCP_ANOVA(Q4:Q7,R4:R7,Q9)</f>
        <v>#NAME?</v>
      </c>
      <c r="I19" t="e" cm="1">
        <f t="array" aca="1" ref="I19" ca="1">"  " &amp; FTEXT(H19)</f>
        <v>#NAME?</v>
      </c>
    </row>
    <row r="20" spans="1:9" x14ac:dyDescent="0.35">
      <c r="H20" s="17" t="e" cm="1">
        <f t="array" aca="1" ref="H20" ca="1">NCP_ANOVA(Q4:Q7,R4,Q9)</f>
        <v>#NAME?</v>
      </c>
      <c r="I20" t="e" cm="1">
        <f t="array" aca="1" ref="I20" ca="1">"  " &amp; FTEXT(H20)</f>
        <v>#NAME?</v>
      </c>
    </row>
    <row r="21" spans="1:9" x14ac:dyDescent="0.35">
      <c r="H21" s="18" t="e" cm="1">
        <f t="array" aca="1" ref="H21" ca="1">NCP_ANOVA(Q7-Q4,R4,Q9)</f>
        <v>#NAME?</v>
      </c>
      <c r="I21" t="e" cm="1">
        <f t="array" aca="1" ref="I21" ca="1">"  " &amp; FTEXT(H21)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2024-06-30T09:22:59Z</dcterms:created>
  <dcterms:modified xsi:type="dcterms:W3CDTF">2024-06-30T09:53:39Z</dcterms:modified>
</cp:coreProperties>
</file>