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B69FB05-CAFF-472F-B66E-723D07979E96}" xr6:coauthVersionLast="47" xr6:coauthVersionMax="47" xr10:uidLastSave="{00000000-0000-0000-0000-000000000000}"/>
  <bookViews>
    <workbookView xWindow="-110" yWindow="-110" windowWidth="19420" windowHeight="10300" xr2:uid="{ADF7F8DB-0CA8-469D-8DE4-CBF700075C56}"/>
  </bookViews>
  <sheets>
    <sheet name="Title" sheetId="2" r:id="rId1"/>
    <sheet name="Pairwise 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 a="1"/>
  <c r="W12" i="1" s="1"/>
  <c r="H14" i="1"/>
  <c r="G14" i="1"/>
  <c r="I14" i="1" s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K8" i="1"/>
  <c r="J8" i="1"/>
  <c r="I8" i="1"/>
  <c r="H8" i="1"/>
  <c r="G8" i="1"/>
  <c r="F8" i="1"/>
  <c r="S7" i="1"/>
  <c r="R7" i="1"/>
  <c r="Q7" i="1"/>
  <c r="P7" i="1"/>
  <c r="K7" i="1"/>
  <c r="J7" i="1"/>
  <c r="I7" i="1"/>
  <c r="H7" i="1"/>
  <c r="G7" i="1"/>
  <c r="F7" i="1"/>
  <c r="K6" i="1"/>
  <c r="J6" i="1"/>
  <c r="I6" i="1"/>
  <c r="H6" i="1"/>
  <c r="G6" i="1"/>
  <c r="F6" i="1"/>
  <c r="K5" i="1"/>
  <c r="G13" i="1" s="1"/>
  <c r="J5" i="1"/>
  <c r="I5" i="1"/>
  <c r="H5" i="1"/>
  <c r="G5" i="1"/>
  <c r="F5" i="1"/>
  <c r="H12" i="1" s="1"/>
  <c r="U10" i="1" l="1"/>
  <c r="U9" i="1"/>
  <c r="V9" i="1"/>
  <c r="W9" i="1"/>
  <c r="V10" i="1"/>
  <c r="W10" i="1"/>
  <c r="U7" i="1"/>
  <c r="U11" i="1"/>
  <c r="V7" i="1"/>
  <c r="V11" i="1"/>
  <c r="W7" i="1"/>
  <c r="W11" i="1"/>
  <c r="U8" i="1"/>
  <c r="U12" i="1"/>
  <c r="V8" i="1"/>
  <c r="V12" i="1"/>
  <c r="W8" i="1"/>
  <c r="H13" i="1"/>
  <c r="I13" i="1" s="1"/>
  <c r="G12" i="1"/>
  <c r="M12" i="1" l="1"/>
  <c r="L7" i="1"/>
  <c r="L5" i="1"/>
  <c r="L6" i="1"/>
  <c r="L8" i="1"/>
  <c r="N12" i="1"/>
  <c r="L12" i="1"/>
  <c r="I12" i="1"/>
  <c r="J12" i="1" s="1"/>
  <c r="K12" i="1" s="1"/>
  <c r="V4" i="1"/>
  <c r="X7" i="1" s="1"/>
  <c r="N8" i="1" l="1"/>
  <c r="M8" i="1"/>
  <c r="X8" i="1"/>
  <c r="Y7" i="1"/>
  <c r="N5" i="1"/>
  <c r="M5" i="1"/>
  <c r="N7" i="1"/>
  <c r="M7" i="1"/>
  <c r="M6" i="1"/>
  <c r="N6" i="1"/>
  <c r="X9" i="1" l="1"/>
  <c r="Y8" i="1"/>
  <c r="Y9" i="1" l="1"/>
  <c r="X10" i="1"/>
  <c r="Y10" i="1" l="1"/>
  <c r="X11" i="1"/>
  <c r="X12" i="1" l="1"/>
  <c r="Y12" i="1" s="1"/>
  <c r="Z12" i="1" s="1"/>
  <c r="Z11" i="1" s="1"/>
  <c r="Z10" i="1" s="1"/>
  <c r="Z9" i="1" s="1"/>
  <c r="Z8" i="1" s="1"/>
  <c r="Z7" i="1" s="1"/>
  <c r="Y11" i="1"/>
</calcChain>
</file>

<file path=xl/sharedStrings.xml><?xml version="1.0" encoding="utf-8"?>
<sst xmlns="http://schemas.openxmlformats.org/spreadsheetml/2006/main" count="48" uniqueCount="43">
  <si>
    <t>Pairwise t tests</t>
  </si>
  <si>
    <t>ANOVA: Single Factor</t>
  </si>
  <si>
    <t>Benjamini-Hochberg Method</t>
  </si>
  <si>
    <t>Method 1</t>
  </si>
  <si>
    <t>Method 2</t>
  </si>
  <si>
    <t>Method 3</t>
  </si>
  <si>
    <t>Method 4</t>
  </si>
  <si>
    <t>DESCRIPTION</t>
  </si>
  <si>
    <t>Alpha</t>
  </si>
  <si>
    <t>FDR</t>
  </si>
  <si>
    <t>Group</t>
  </si>
  <si>
    <t>Count</t>
  </si>
  <si>
    <t>Sum</t>
  </si>
  <si>
    <t>Mean</t>
  </si>
  <si>
    <t>Variance</t>
  </si>
  <si>
    <t>SS</t>
  </si>
  <si>
    <t>Std Err</t>
  </si>
  <si>
    <t>Lower</t>
  </si>
  <si>
    <t>Upper</t>
  </si>
  <si>
    <t># of tests</t>
  </si>
  <si>
    <t>group 1</t>
  </si>
  <si>
    <t>group 2</t>
  </si>
  <si>
    <t>p-value</t>
  </si>
  <si>
    <t>mean</t>
  </si>
  <si>
    <t>rank</t>
  </si>
  <si>
    <t>alpha</t>
  </si>
  <si>
    <t>sig</t>
  </si>
  <si>
    <t>ANOVA</t>
  </si>
  <si>
    <t>Sources</t>
  </si>
  <si>
    <t>df</t>
  </si>
  <si>
    <t>MS</t>
  </si>
  <si>
    <t>F</t>
  </si>
  <si>
    <t>P value</t>
  </si>
  <si>
    <t>Eta-sq</t>
  </si>
  <si>
    <t>RMSSE</t>
  </si>
  <si>
    <t>Omega Sq</t>
  </si>
  <si>
    <t>Between Groups</t>
  </si>
  <si>
    <t>Within Groups</t>
  </si>
  <si>
    <t>Total</t>
  </si>
  <si>
    <t>Real Statistics Using Excel</t>
  </si>
  <si>
    <t>Updated</t>
  </si>
  <si>
    <t>Copyright © 2013 - 2024 Charles Zaiontz</t>
  </si>
  <si>
    <t>Pairwise t Tests after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</si>
</sst>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5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F344-93AA-41D3-82D1-F382D0711875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39</v>
      </c>
    </row>
    <row r="2" spans="1:13" x14ac:dyDescent="0.35">
      <c r="A2" t="s">
        <v>42</v>
      </c>
    </row>
    <row r="4" spans="1:13" x14ac:dyDescent="0.35">
      <c r="A4" t="s">
        <v>40</v>
      </c>
      <c r="B4" s="10">
        <v>45472</v>
      </c>
    </row>
    <row r="6" spans="1:13" x14ac:dyDescent="0.35">
      <c r="A6" s="11" t="s">
        <v>41</v>
      </c>
    </row>
    <row r="10" spans="1:13" ht="18.5" x14ac:dyDescent="0.45">
      <c r="M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6C5E-DCDE-47DD-8C47-97DD8DE5503C}">
  <dimension ref="A1:Z17"/>
  <sheetViews>
    <sheetView workbookViewId="0"/>
  </sheetViews>
  <sheetFormatPr defaultRowHeight="14.5" x14ac:dyDescent="0.35"/>
  <cols>
    <col min="5" max="5" width="4" customWidth="1"/>
    <col min="6" max="6" width="15.36328125" customWidth="1"/>
    <col min="8" max="8" width="6.26953125" customWidth="1"/>
    <col min="20" max="20" width="9.1796875" customWidth="1"/>
    <col min="24" max="24" width="7" style="2" customWidth="1"/>
  </cols>
  <sheetData>
    <row r="1" spans="1:26" x14ac:dyDescent="0.35">
      <c r="A1" s="1" t="s">
        <v>0</v>
      </c>
      <c r="F1" t="s">
        <v>1</v>
      </c>
      <c r="U1" t="s">
        <v>2</v>
      </c>
    </row>
    <row r="2" spans="1:26" x14ac:dyDescent="0.35">
      <c r="A2" s="2"/>
      <c r="B2" s="2"/>
    </row>
    <row r="3" spans="1:26" ht="15" thickBot="1" x14ac:dyDescent="0.4">
      <c r="A3" s="3" t="s">
        <v>3</v>
      </c>
      <c r="B3" s="3" t="s">
        <v>4</v>
      </c>
      <c r="C3" s="3" t="s">
        <v>5</v>
      </c>
      <c r="D3" s="3" t="s">
        <v>6</v>
      </c>
      <c r="F3" t="s">
        <v>7</v>
      </c>
      <c r="K3" t="s">
        <v>8</v>
      </c>
      <c r="L3">
        <v>0.05</v>
      </c>
      <c r="U3" t="s">
        <v>9</v>
      </c>
      <c r="V3" s="4">
        <v>0.05</v>
      </c>
    </row>
    <row r="4" spans="1:26" ht="15" thickTop="1" x14ac:dyDescent="0.35">
      <c r="A4" s="3">
        <v>51</v>
      </c>
      <c r="B4" s="3">
        <v>82</v>
      </c>
      <c r="C4" s="3">
        <v>79</v>
      </c>
      <c r="D4" s="3">
        <v>85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P4" t="s">
        <v>0</v>
      </c>
      <c r="U4" t="s">
        <v>19</v>
      </c>
      <c r="V4" s="6">
        <f ca="1">COUNT(W7:W12)</f>
        <v>0</v>
      </c>
    </row>
    <row r="5" spans="1:26" ht="15" thickBot="1" x14ac:dyDescent="0.4">
      <c r="A5" s="2">
        <v>81</v>
      </c>
      <c r="B5" s="2">
        <v>91</v>
      </c>
      <c r="C5" s="2">
        <v>84</v>
      </c>
      <c r="D5" s="2">
        <v>80</v>
      </c>
      <c r="F5" t="str">
        <f>A3</f>
        <v>Method 1</v>
      </c>
      <c r="G5">
        <f>COUNT(A4:A11)</f>
        <v>7</v>
      </c>
      <c r="H5">
        <f>SUM(A4:A11)</f>
        <v>419</v>
      </c>
      <c r="I5">
        <f>AVERAGE(A4:A11)</f>
        <v>59.857142857142854</v>
      </c>
      <c r="J5">
        <f>VAR(A4:A11)</f>
        <v>173.47619047619023</v>
      </c>
      <c r="K5">
        <f>DEVSQ(A4:A11)</f>
        <v>1040.8571428571429</v>
      </c>
      <c r="L5">
        <f>SQRT(I13/G5)</f>
        <v>4.7908039743959927</v>
      </c>
      <c r="M5">
        <f>I5-L5*TINV(L3,H13)</f>
        <v>49.990297373190586</v>
      </c>
      <c r="N5">
        <f>I5+L5*TINV(L3,H13)</f>
        <v>69.723988341095122</v>
      </c>
    </row>
    <row r="6" spans="1:26" ht="15" thickTop="1" x14ac:dyDescent="0.35">
      <c r="A6" s="2">
        <v>50</v>
      </c>
      <c r="B6" s="2">
        <v>92</v>
      </c>
      <c r="C6" s="2">
        <v>74</v>
      </c>
      <c r="D6" s="2">
        <v>65</v>
      </c>
      <c r="F6" t="str">
        <f>B3</f>
        <v>Method 2</v>
      </c>
      <c r="G6">
        <f>COUNT(B4:B11)</f>
        <v>8</v>
      </c>
      <c r="H6">
        <f>SUM(B4:B11)</f>
        <v>623</v>
      </c>
      <c r="I6">
        <f>AVERAGE(B4:B11)</f>
        <v>77.875</v>
      </c>
      <c r="J6">
        <f>VAR(B4:B11)</f>
        <v>157.55357142857142</v>
      </c>
      <c r="K6">
        <f>DEVSQ(B4:B11)</f>
        <v>1102.875</v>
      </c>
      <c r="L6">
        <f>SQRT(I13/G6)</f>
        <v>4.4813867698461802</v>
      </c>
      <c r="M6">
        <f>I6-L6*TINV(L3,H13)</f>
        <v>68.645411177703224</v>
      </c>
      <c r="N6">
        <f>I6+L6*TINV(L3,H13)</f>
        <v>87.104588822296776</v>
      </c>
      <c r="P6" s="5" t="s">
        <v>20</v>
      </c>
      <c r="Q6" s="5" t="s">
        <v>21</v>
      </c>
      <c r="R6" s="5" t="s">
        <v>22</v>
      </c>
      <c r="S6" s="5" t="s">
        <v>23</v>
      </c>
      <c r="U6" s="5" t="s">
        <v>20</v>
      </c>
      <c r="V6" s="5" t="s">
        <v>21</v>
      </c>
      <c r="W6" s="5" t="s">
        <v>22</v>
      </c>
      <c r="X6" s="5" t="s">
        <v>24</v>
      </c>
      <c r="Y6" s="5" t="s">
        <v>25</v>
      </c>
      <c r="Z6" s="5" t="s">
        <v>26</v>
      </c>
    </row>
    <row r="7" spans="1:26" x14ac:dyDescent="0.35">
      <c r="A7" s="2">
        <v>48</v>
      </c>
      <c r="B7" s="2">
        <v>80</v>
      </c>
      <c r="C7" s="2">
        <v>98</v>
      </c>
      <c r="D7" s="2">
        <v>71</v>
      </c>
      <c r="F7" t="str">
        <f>C3</f>
        <v>Method 3</v>
      </c>
      <c r="G7">
        <f>COUNT(C4:C11)</f>
        <v>8</v>
      </c>
      <c r="H7">
        <f>SUM(C4:C11)</f>
        <v>624</v>
      </c>
      <c r="I7">
        <f>AVERAGE(C4:C11)</f>
        <v>78</v>
      </c>
      <c r="J7">
        <f>VAR(C4:C11)</f>
        <v>164.57142857142858</v>
      </c>
      <c r="K7">
        <f>DEVSQ(C4:C11)</f>
        <v>1152</v>
      </c>
      <c r="L7">
        <f>SQRT(I13/G7)</f>
        <v>4.4813867698461802</v>
      </c>
      <c r="M7">
        <f>I7-L7*TINV(L3,H13)</f>
        <v>68.770411177703224</v>
      </c>
      <c r="N7">
        <f>I7+L7*TINV(L3,H13)</f>
        <v>87.229588822296776</v>
      </c>
      <c r="P7" t="str">
        <f>A3</f>
        <v>Method 1</v>
      </c>
      <c r="Q7" t="str">
        <f>B3</f>
        <v>Method 2</v>
      </c>
      <c r="R7">
        <f>TTEST(A4:A11,B4:B11,2,3)</f>
        <v>1.8624168456824946E-2</v>
      </c>
      <c r="S7">
        <f>ABS(AVERAGE(A4:A11)-AVERAGE(B4:B11))</f>
        <v>18.017857142857146</v>
      </c>
      <c r="U7" t="e">
        <f t="array" aca="1" ref="U7:W12" ca="1">QSORTRows(P7:R12,3)</f>
        <v>#NAME?</v>
      </c>
      <c r="V7" t="e">
        <f ca="1"/>
        <v>#NAME?</v>
      </c>
      <c r="W7" t="e">
        <f ca="1"/>
        <v>#NAME?</v>
      </c>
      <c r="X7" s="2">
        <f ca="1">V4</f>
        <v>0</v>
      </c>
      <c r="Y7" t="e">
        <f ca="1">V$3*X7/V$4</f>
        <v>#DIV/0!</v>
      </c>
      <c r="Z7" s="2" t="e">
        <f ca="1">IF(Z8="yes","yes",IF(W7&lt;Y7,"yes","no"))</f>
        <v>#NAME?</v>
      </c>
    </row>
    <row r="8" spans="1:26" x14ac:dyDescent="0.35">
      <c r="A8" s="2">
        <v>75</v>
      </c>
      <c r="B8" s="2">
        <v>52</v>
      </c>
      <c r="C8" s="2">
        <v>63</v>
      </c>
      <c r="D8" s="2">
        <v>67</v>
      </c>
      <c r="F8" t="str">
        <f>D3</f>
        <v>Method 4</v>
      </c>
      <c r="G8">
        <f>COUNT(D4:D11)</f>
        <v>6</v>
      </c>
      <c r="H8">
        <f>SUM(D4:D11)</f>
        <v>419</v>
      </c>
      <c r="I8">
        <f>AVERAGE(D4:D11)</f>
        <v>69.833333333333329</v>
      </c>
      <c r="J8">
        <f>VAR(D4:D11)</f>
        <v>144.16666666666643</v>
      </c>
      <c r="K8">
        <f>DEVSQ(D4:D11)</f>
        <v>720.83333333333348</v>
      </c>
      <c r="L8">
        <f>SQRT(I13/G8)</f>
        <v>5.1746597158270395</v>
      </c>
      <c r="M8">
        <f>I8-L8*TINV(L3,H13)</f>
        <v>59.175922151208113</v>
      </c>
      <c r="N8">
        <f>I8+L8*TINV(L3,H13)</f>
        <v>80.490744515458545</v>
      </c>
      <c r="P8" t="str">
        <f>A3</f>
        <v>Method 1</v>
      </c>
      <c r="Q8" t="str">
        <f>C3</f>
        <v>Method 3</v>
      </c>
      <c r="R8">
        <f>TTEST(A4:A11,C4:C11,2,3)</f>
        <v>1.8790547618485653E-2</v>
      </c>
      <c r="S8">
        <f>ABS(AVERAGE(A4:A11)-AVERAGE(C4:C11))</f>
        <v>18.142857142857146</v>
      </c>
      <c r="U8" t="e">
        <f ca="1"/>
        <v>#NAME?</v>
      </c>
      <c r="V8" t="e">
        <f ca="1"/>
        <v>#NAME?</v>
      </c>
      <c r="W8" t="e">
        <f ca="1"/>
        <v>#NAME?</v>
      </c>
      <c r="X8" s="2">
        <f ca="1">X7-1</f>
        <v>-1</v>
      </c>
      <c r="Y8" t="e">
        <f t="shared" ref="Y8:Y12" ca="1" si="0">V$3*X8/V$4</f>
        <v>#DIV/0!</v>
      </c>
      <c r="Z8" s="2" t="e">
        <f t="shared" ref="Z8:Z12" ca="1" si="1">IF(Z9="yes","yes",IF(W8&lt;Y8,"yes","no"))</f>
        <v>#NAME?</v>
      </c>
    </row>
    <row r="9" spans="1:26" x14ac:dyDescent="0.35">
      <c r="A9" s="2">
        <v>61</v>
      </c>
      <c r="B9" s="2">
        <v>79</v>
      </c>
      <c r="C9" s="2">
        <v>83</v>
      </c>
      <c r="D9" s="2">
        <v>51</v>
      </c>
      <c r="F9" s="8"/>
      <c r="G9" s="8"/>
      <c r="H9" s="8"/>
      <c r="I9" s="8"/>
      <c r="J9" s="8"/>
      <c r="K9" s="8"/>
      <c r="L9" s="8"/>
      <c r="M9" s="8"/>
      <c r="N9" s="8"/>
      <c r="P9" t="str">
        <f>A3</f>
        <v>Method 1</v>
      </c>
      <c r="Q9" t="str">
        <f>D3</f>
        <v>Method 4</v>
      </c>
      <c r="R9">
        <f>TTEST(A4:A11,D4:D11,2,3)</f>
        <v>0.18123501362366465</v>
      </c>
      <c r="S9">
        <f>ABS(AVERAGE(A4:A11)-AVERAGE(D4:D11))</f>
        <v>9.9761904761904745</v>
      </c>
      <c r="U9" t="e">
        <f ca="1"/>
        <v>#NAME?</v>
      </c>
      <c r="V9" t="e">
        <f ca="1"/>
        <v>#NAME?</v>
      </c>
      <c r="W9" t="e">
        <f ca="1"/>
        <v>#NAME?</v>
      </c>
      <c r="X9" s="2">
        <f t="shared" ref="X9:X12" ca="1" si="2">X8-1</f>
        <v>-2</v>
      </c>
      <c r="Y9" t="e">
        <f t="shared" ca="1" si="0"/>
        <v>#DIV/0!</v>
      </c>
      <c r="Z9" s="2" t="e">
        <f t="shared" ca="1" si="1"/>
        <v>#NAME?</v>
      </c>
    </row>
    <row r="10" spans="1:26" ht="15" thickBot="1" x14ac:dyDescent="0.4">
      <c r="A10" s="2">
        <v>53</v>
      </c>
      <c r="B10" s="2">
        <v>73</v>
      </c>
      <c r="C10" s="2">
        <v>85</v>
      </c>
      <c r="D10" s="2"/>
      <c r="F10" t="s">
        <v>27</v>
      </c>
      <c r="P10" t="str">
        <f>B3</f>
        <v>Method 2</v>
      </c>
      <c r="Q10" t="str">
        <f>C3</f>
        <v>Method 3</v>
      </c>
      <c r="R10">
        <f>TTEST(B4:B11,C4:C11,2,3)</f>
        <v>0.98456166776316212</v>
      </c>
      <c r="S10">
        <f>ABS(AVERAGE(B4:B11)-AVERAGE(C4:C11))</f>
        <v>0.125</v>
      </c>
      <c r="U10" t="e">
        <f ca="1"/>
        <v>#NAME?</v>
      </c>
      <c r="V10" t="e">
        <f ca="1"/>
        <v>#NAME?</v>
      </c>
      <c r="W10" t="e">
        <f ca="1"/>
        <v>#NAME?</v>
      </c>
      <c r="X10" s="2">
        <f t="shared" ca="1" si="2"/>
        <v>-3</v>
      </c>
      <c r="Y10" t="e">
        <f t="shared" ca="1" si="0"/>
        <v>#DIV/0!</v>
      </c>
      <c r="Z10" s="2" t="e">
        <f t="shared" ca="1" si="1"/>
        <v>#NAME?</v>
      </c>
    </row>
    <row r="11" spans="1:26" ht="15" thickTop="1" x14ac:dyDescent="0.35">
      <c r="A11" s="9"/>
      <c r="B11" s="9">
        <v>74</v>
      </c>
      <c r="C11" s="9">
        <v>58</v>
      </c>
      <c r="D11" s="9"/>
      <c r="F11" s="5" t="s">
        <v>28</v>
      </c>
      <c r="G11" s="5" t="s">
        <v>15</v>
      </c>
      <c r="H11" s="5" t="s">
        <v>29</v>
      </c>
      <c r="I11" s="5" t="s">
        <v>30</v>
      </c>
      <c r="J11" s="5" t="s">
        <v>31</v>
      </c>
      <c r="K11" s="5" t="s">
        <v>32</v>
      </c>
      <c r="L11" s="5" t="s">
        <v>33</v>
      </c>
      <c r="M11" s="5" t="s">
        <v>34</v>
      </c>
      <c r="N11" s="5" t="s">
        <v>35</v>
      </c>
      <c r="P11" t="str">
        <f>B3</f>
        <v>Method 2</v>
      </c>
      <c r="Q11" t="str">
        <f>D3</f>
        <v>Method 4</v>
      </c>
      <c r="R11">
        <f>TTEST(B4:B11,D4:D11,2,3)</f>
        <v>0.24895670139940926</v>
      </c>
      <c r="S11">
        <f>ABS(AVERAGE(B4:B11)-AVERAGE(D4:D11))</f>
        <v>8.0416666666666714</v>
      </c>
      <c r="U11" t="e">
        <f ca="1"/>
        <v>#NAME?</v>
      </c>
      <c r="V11" t="e">
        <f ca="1"/>
        <v>#NAME?</v>
      </c>
      <c r="W11" t="e">
        <f ca="1"/>
        <v>#NAME?</v>
      </c>
      <c r="X11" s="2">
        <f t="shared" ca="1" si="2"/>
        <v>-4</v>
      </c>
      <c r="Y11" t="e">
        <f t="shared" ca="1" si="0"/>
        <v>#DIV/0!</v>
      </c>
      <c r="Z11" s="2" t="e">
        <f t="shared" ca="1" si="1"/>
        <v>#NAME?</v>
      </c>
    </row>
    <row r="12" spans="1:26" x14ac:dyDescent="0.35">
      <c r="A12" s="2"/>
      <c r="B12" s="2"/>
      <c r="F12" t="s">
        <v>36</v>
      </c>
      <c r="G12">
        <f>G14-G13</f>
        <v>1624.1241789819383</v>
      </c>
      <c r="H12">
        <f>COUNTA(F5:F8)-1</f>
        <v>3</v>
      </c>
      <c r="I12">
        <f>G12/H12</f>
        <v>541.37472632731271</v>
      </c>
      <c r="J12">
        <f>I12/I13</f>
        <v>3.3696371286394484</v>
      </c>
      <c r="K12">
        <f>FDIST(J12,H12,H13)</f>
        <v>3.4298693670449125E-2</v>
      </c>
      <c r="L12">
        <f>G12/G14</f>
        <v>0.28793007207773691</v>
      </c>
      <c r="M12">
        <f>SQRT(DEVSQ(I5:I8)/(I13*H12))</f>
        <v>0.67741100788141384</v>
      </c>
      <c r="N12">
        <f>(G14-H14*I13)/(G14+I13)</f>
        <v>0.19687415413721551</v>
      </c>
      <c r="P12" s="7" t="str">
        <f>C3</f>
        <v>Method 3</v>
      </c>
      <c r="Q12" s="7" t="str">
        <f>D3</f>
        <v>Method 4</v>
      </c>
      <c r="R12" s="7">
        <f>TTEST(C4:C11,D4:D11,2,3)</f>
        <v>0.24625503687583949</v>
      </c>
      <c r="S12" s="7">
        <f>ABS(AVERAGE(C4:C11)-AVERAGE(D4:D11))</f>
        <v>8.1666666666666714</v>
      </c>
      <c r="U12" s="7" t="e">
        <f ca="1"/>
        <v>#NAME?</v>
      </c>
      <c r="V12" s="7" t="e">
        <f ca="1"/>
        <v>#NAME?</v>
      </c>
      <c r="W12" s="7" t="e">
        <f ca="1"/>
        <v>#NAME?</v>
      </c>
      <c r="X12" s="9">
        <f t="shared" ca="1" si="2"/>
        <v>-5</v>
      </c>
      <c r="Y12" s="7" t="e">
        <f t="shared" ca="1" si="0"/>
        <v>#DIV/0!</v>
      </c>
      <c r="Z12" s="9" t="e">
        <f t="shared" ca="1" si="1"/>
        <v>#NAME?</v>
      </c>
    </row>
    <row r="13" spans="1:26" x14ac:dyDescent="0.35">
      <c r="A13" s="2"/>
      <c r="B13" s="2"/>
      <c r="F13" t="s">
        <v>37</v>
      </c>
      <c r="G13">
        <f>SUM(K5:K8)</f>
        <v>4016.5654761904766</v>
      </c>
      <c r="H13">
        <f>H14-H12</f>
        <v>25</v>
      </c>
      <c r="I13">
        <f>G13/H13</f>
        <v>160.66261904761907</v>
      </c>
    </row>
    <row r="14" spans="1:26" x14ac:dyDescent="0.35">
      <c r="A14" s="2"/>
      <c r="B14" s="2"/>
      <c r="F14" s="7" t="s">
        <v>38</v>
      </c>
      <c r="G14" s="7">
        <f>DEVSQ(A4:D11)</f>
        <v>5640.6896551724149</v>
      </c>
      <c r="H14" s="7">
        <f>COUNT(A4:D11)-1</f>
        <v>28</v>
      </c>
      <c r="I14" s="7">
        <f>G14/H14</f>
        <v>201.45320197044339</v>
      </c>
      <c r="J14" s="7"/>
      <c r="K14" s="7"/>
      <c r="L14" s="7"/>
      <c r="M14" s="7"/>
      <c r="N14" s="7"/>
    </row>
    <row r="15" spans="1:26" x14ac:dyDescent="0.35">
      <c r="A15" s="2"/>
      <c r="B15" s="2"/>
    </row>
    <row r="16" spans="1:26" x14ac:dyDescent="0.35">
      <c r="A16" s="2"/>
      <c r="B16" s="2"/>
    </row>
    <row r="17" spans="1:2" x14ac:dyDescent="0.35">
      <c r="A17" s="2"/>
      <c r="B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Pairwise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2024-06-29T15:39:49Z</dcterms:created>
  <dcterms:modified xsi:type="dcterms:W3CDTF">2024-06-29T15:41:55Z</dcterms:modified>
</cp:coreProperties>
</file>