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F2EFBCE9-D37B-4D07-8449-2016E13D15B0}" xr6:coauthVersionLast="47" xr6:coauthVersionMax="47" xr10:uidLastSave="{00000000-0000-0000-0000-000000000000}"/>
  <bookViews>
    <workbookView xWindow="-110" yWindow="-110" windowWidth="19420" windowHeight="10300" xr2:uid="{F680F33C-8C3D-44E7-B9CF-FAC5ACF91D43}"/>
  </bookViews>
  <sheets>
    <sheet name="Title" sheetId="2" r:id="rId1"/>
    <sheet name="Biserial" sheetId="1" r:id="rId2"/>
  </sheets>
  <externalReferences>
    <externalReference r:id="rId3"/>
    <externalReference r:id="rId4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J9" i="1"/>
  <c r="J8" i="1"/>
  <c r="J10" i="1" s="1"/>
  <c r="J11" i="1" s="1"/>
  <c r="J12" i="1" s="1"/>
  <c r="J13" i="1" s="1"/>
  <c r="J7" i="1"/>
  <c r="O6" i="1"/>
  <c r="J6" i="1"/>
  <c r="J5" i="1"/>
  <c r="J14" i="1" s="1"/>
  <c r="O4" i="1" s="1"/>
  <c r="O5" i="1" s="1"/>
  <c r="E4" i="1"/>
  <c r="Q12" i="1"/>
  <c r="Q4" i="1"/>
  <c r="L11" i="1"/>
  <c r="G4" i="1"/>
  <c r="L10" i="1"/>
  <c r="L8" i="1"/>
  <c r="Q7" i="1"/>
  <c r="L7" i="1"/>
  <c r="Q6" i="1"/>
  <c r="N17" i="1" a="1"/>
  <c r="L6" i="1"/>
  <c r="Q17" i="1"/>
  <c r="Q15" i="1"/>
  <c r="G6" i="1"/>
  <c r="Q14" i="1"/>
  <c r="E6" i="1"/>
  <c r="L14" i="1"/>
  <c r="Q5" i="1"/>
  <c r="Q13" i="1"/>
  <c r="L5" i="1"/>
  <c r="N20" i="1" l="1"/>
  <c r="O19" i="1"/>
  <c r="N19" i="1"/>
  <c r="O18" i="1"/>
  <c r="N18" i="1"/>
  <c r="O17" i="1"/>
  <c r="N17" i="1"/>
  <c r="O21" i="1"/>
  <c r="N21" i="1"/>
  <c r="O20" i="1"/>
  <c r="O12" i="1"/>
  <c r="O14" i="1" s="1"/>
  <c r="O7" i="1"/>
  <c r="O8" i="1" s="1"/>
  <c r="O13" i="1"/>
  <c r="O15" i="1" s="1"/>
</calcChain>
</file>

<file path=xl/sharedStrings.xml><?xml version="1.0" encoding="utf-8"?>
<sst xmlns="http://schemas.openxmlformats.org/spreadsheetml/2006/main" count="37" uniqueCount="34">
  <si>
    <t>Biserial Correlation Coefficient</t>
  </si>
  <si>
    <t>y</t>
  </si>
  <si>
    <t>x</t>
  </si>
  <si>
    <t>Biserial correlation</t>
  </si>
  <si>
    <r>
      <t>r</t>
    </r>
    <r>
      <rPr>
        <vertAlign val="subscript"/>
        <sz val="11"/>
        <color theme="1"/>
        <rFont val="Aptos Narrow"/>
        <family val="2"/>
        <scheme val="minor"/>
      </rPr>
      <t>pb</t>
    </r>
  </si>
  <si>
    <t>u</t>
  </si>
  <si>
    <t>m1</t>
  </si>
  <si>
    <t>u'</t>
  </si>
  <si>
    <r>
      <t>r</t>
    </r>
    <r>
      <rPr>
        <vertAlign val="subscript"/>
        <sz val="11"/>
        <color theme="1"/>
        <rFont val="Aptos Narrow"/>
        <family val="2"/>
        <scheme val="minor"/>
      </rPr>
      <t>b</t>
    </r>
  </si>
  <si>
    <t>m0</t>
  </si>
  <si>
    <t>se</t>
  </si>
  <si>
    <t>n</t>
  </si>
  <si>
    <t>z</t>
  </si>
  <si>
    <t>n1</t>
  </si>
  <si>
    <t>p-value</t>
  </si>
  <si>
    <t>=2*NORM.S.DIST(-ABS(O7),TRUE)</t>
  </si>
  <si>
    <t>s</t>
  </si>
  <si>
    <t>=STDEV.P(A4:A27)</t>
  </si>
  <si>
    <t>p1</t>
  </si>
  <si>
    <t>alpha</t>
  </si>
  <si>
    <t>p0</t>
  </si>
  <si>
    <t>z-crit</t>
  </si>
  <si>
    <t>=NORM.S.INV(1-O10/2)</t>
  </si>
  <si>
    <t>=NORM.S.INV(J11)</t>
  </si>
  <si>
    <t>lower'</t>
  </si>
  <si>
    <t>=NORM.S.DIST(J12,FALSE)</t>
  </si>
  <si>
    <t>upper'</t>
  </si>
  <si>
    <t>lower</t>
  </si>
  <si>
    <t>=E4/J13*SQRT(J10*J11)</t>
  </si>
  <si>
    <t>upper</t>
  </si>
  <si>
    <t>Real Statistics Using Excel</t>
  </si>
  <si>
    <t>Updated</t>
  </si>
  <si>
    <t>Copyright © 2013 - 2024 Charles Zaiontz</t>
  </si>
  <si>
    <t>Biserial 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</si>
</sst>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0" xfId="0" quotePrefix="1"/>
    <xf numFmtId="0" fontId="0" fillId="0" borderId="6" xfId="0" applyBorder="1" applyAlignment="1">
      <alignment horizontal="center"/>
    </xf>
    <xf numFmtId="15" fontId="0" fillId="0" borderId="0" xfId="0" applyNumberForma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8f5cd2f1f925cfd/Documenti/A%20Real%20Statistics%202020/Examples/Real%20Statistics%20Examples%20Correlation-Reliability%2015%20May%202021.xlsx" TargetMode="External"/><Relationship Id="rId1" Type="http://schemas.openxmlformats.org/officeDocument/2006/relationships/externalLinkPath" Target="/38f5cd2f1f925cfd/Documenti/A%20Real%20Statistics%202020/Examples/Real%20Statistics%20Examples%20Correlation-Reliability%2015%20May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BCORREL"/>
      <definedName name="FTEX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745A-CBFF-4B5F-9E29-C9B306E8D2B7}">
  <dimension ref="A1:M10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13" x14ac:dyDescent="0.35">
      <c r="A1" t="s">
        <v>30</v>
      </c>
    </row>
    <row r="2" spans="1:13" x14ac:dyDescent="0.35">
      <c r="A2" t="s">
        <v>33</v>
      </c>
    </row>
    <row r="4" spans="1:13" x14ac:dyDescent="0.35">
      <c r="A4" t="s">
        <v>31</v>
      </c>
      <c r="B4" s="14">
        <v>45502</v>
      </c>
    </row>
    <row r="6" spans="1:13" x14ac:dyDescent="0.35">
      <c r="A6" s="15" t="s">
        <v>32</v>
      </c>
    </row>
    <row r="10" spans="1:13" ht="18.5" x14ac:dyDescent="0.45">
      <c r="M1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47151-DD4E-421B-8977-06BC281C72AA}">
  <dimension ref="A1:Q27"/>
  <sheetViews>
    <sheetView zoomScaleNormal="100" workbookViewId="0"/>
  </sheetViews>
  <sheetFormatPr defaultRowHeight="14.5" x14ac:dyDescent="0.35"/>
  <cols>
    <col min="1" max="2" width="5.7265625" customWidth="1"/>
    <col min="3" max="3" width="3" customWidth="1"/>
    <col min="4" max="4" width="3.81640625" customWidth="1"/>
    <col min="6" max="6" width="3" customWidth="1"/>
    <col min="7" max="7" width="24.1796875" customWidth="1"/>
    <col min="8" max="8" width="4.54296875" customWidth="1"/>
    <col min="9" max="9" width="5.54296875" customWidth="1"/>
    <col min="11" max="11" width="3.453125" customWidth="1"/>
    <col min="12" max="12" width="27.453125" customWidth="1"/>
    <col min="16" max="16" width="3" customWidth="1"/>
    <col min="17" max="17" width="30.26953125" customWidth="1"/>
    <col min="18" max="18" width="9.1796875" customWidth="1"/>
    <col min="21" max="22" width="9.1796875" customWidth="1"/>
  </cols>
  <sheetData>
    <row r="1" spans="1:17" x14ac:dyDescent="0.35">
      <c r="A1" s="1" t="s">
        <v>0</v>
      </c>
    </row>
    <row r="3" spans="1:17" s="3" customFormat="1" x14ac:dyDescent="0.35">
      <c r="A3" s="2" t="s">
        <v>1</v>
      </c>
      <c r="B3" s="2" t="s">
        <v>2</v>
      </c>
      <c r="I3" s="3" t="s">
        <v>3</v>
      </c>
    </row>
    <row r="4" spans="1:17" s="3" customFormat="1" ht="15" customHeight="1" x14ac:dyDescent="0.35">
      <c r="A4" s="4">
        <v>23</v>
      </c>
      <c r="B4" s="4">
        <v>1</v>
      </c>
      <c r="D4" s="3" t="s">
        <v>4</v>
      </c>
      <c r="E4" s="5">
        <f>CORREL(A4:A27,B4:B27)</f>
        <v>-5.5483877888800728E-2</v>
      </c>
      <c r="G4" s="3" t="str">
        <f>[2]!FTEXT(E4)</f>
        <v>=CORREL(A4:A27,B4:B27)</v>
      </c>
      <c r="N4" s="3" t="s">
        <v>5</v>
      </c>
      <c r="O4" s="6">
        <f>2*J14/SQRT(5)</f>
        <v>-6.2321209695682694E-2</v>
      </c>
      <c r="Q4" s="3" t="str">
        <f>[2]!FTEXT(O4)</f>
        <v>=2*J14/SQRT(5)</v>
      </c>
    </row>
    <row r="5" spans="1:17" s="3" customFormat="1" x14ac:dyDescent="0.35">
      <c r="A5" s="4">
        <v>15</v>
      </c>
      <c r="B5" s="4">
        <v>1</v>
      </c>
      <c r="I5" s="3" t="s">
        <v>6</v>
      </c>
      <c r="J5" s="6">
        <f>AVERAGEIF(B4:B27,1,A4:A27)</f>
        <v>18.181818181818183</v>
      </c>
      <c r="L5" s="3" t="str">
        <f>[2]!FTEXT(J5)</f>
        <v>=AVERAGEIF(B4:B27,1,A4:A27)</v>
      </c>
      <c r="N5" s="3" t="s">
        <v>7</v>
      </c>
      <c r="O5" s="7">
        <f>FISHER(O4)</f>
        <v>-6.240208204586091E-2</v>
      </c>
      <c r="Q5" s="3" t="str">
        <f>[2]!FTEXT(O5)</f>
        <v>=FISHER(O4)</v>
      </c>
    </row>
    <row r="6" spans="1:17" s="3" customFormat="1" ht="15" customHeight="1" x14ac:dyDescent="0.35">
      <c r="A6" s="4">
        <v>16</v>
      </c>
      <c r="B6" s="4">
        <v>1</v>
      </c>
      <c r="D6" s="3" t="s">
        <v>8</v>
      </c>
      <c r="E6" s="5">
        <f>[2]!BCORREL(B4:B27,A4:A27)</f>
        <v>-6.9677230659782749E-2</v>
      </c>
      <c r="G6" s="3" t="str">
        <f>[2]!FTEXT(E6)</f>
        <v>=BCORREL(B4:B27,A4:A27)</v>
      </c>
      <c r="I6" s="3" t="s">
        <v>9</v>
      </c>
      <c r="J6" s="7">
        <f>AVERAGEIF(B4:B27,0,A4:A27)</f>
        <v>18.615384615384617</v>
      </c>
      <c r="L6" s="3" t="str">
        <f>[2]!FTEXT(J6)</f>
        <v>=AVERAGEIF(B4:B27,0,A4:A27)</v>
      </c>
      <c r="N6" s="3" t="s">
        <v>10</v>
      </c>
      <c r="O6" s="7">
        <f>SQRT(5/J7)/2</f>
        <v>0.22821773229381923</v>
      </c>
      <c r="Q6" s="3" t="str">
        <f>[2]!FTEXT(O6)</f>
        <v>=SQRT(5/J7)/2</v>
      </c>
    </row>
    <row r="7" spans="1:17" s="3" customFormat="1" x14ac:dyDescent="0.35">
      <c r="A7" s="4">
        <v>25</v>
      </c>
      <c r="B7" s="4">
        <v>1</v>
      </c>
      <c r="I7" s="3" t="s">
        <v>11</v>
      </c>
      <c r="J7" s="7">
        <f>COUNT(B4:B27)</f>
        <v>24</v>
      </c>
      <c r="L7" s="3" t="str">
        <f>[2]!FTEXT(J7)</f>
        <v>=COUNT(B4:B27)</v>
      </c>
      <c r="N7" s="3" t="s">
        <v>12</v>
      </c>
      <c r="O7" s="7">
        <f>O5/O6</f>
        <v>-0.27343222377444915</v>
      </c>
      <c r="Q7" s="3" t="str">
        <f>[2]!FTEXT(O7)</f>
        <v>=O5/O6</v>
      </c>
    </row>
    <row r="8" spans="1:17" s="3" customFormat="1" x14ac:dyDescent="0.35">
      <c r="A8" s="4">
        <v>20</v>
      </c>
      <c r="B8" s="4">
        <v>1</v>
      </c>
      <c r="I8" s="3" t="s">
        <v>13</v>
      </c>
      <c r="J8" s="7">
        <f>SUM(B4:B27)</f>
        <v>11</v>
      </c>
      <c r="L8" s="3" t="str">
        <f>[2]!FTEXT(J8)</f>
        <v>=SUM(B4:B27)</v>
      </c>
      <c r="N8" s="3" t="s">
        <v>14</v>
      </c>
      <c r="O8" s="8">
        <f>2*NORMSDIST(-ABS(O7))</f>
        <v>0.78452098521888858</v>
      </c>
      <c r="Q8" s="9" t="s">
        <v>15</v>
      </c>
    </row>
    <row r="9" spans="1:17" s="3" customFormat="1" x14ac:dyDescent="0.35">
      <c r="A9" s="4">
        <v>17</v>
      </c>
      <c r="B9" s="4">
        <v>1</v>
      </c>
      <c r="I9" s="3" t="s">
        <v>16</v>
      </c>
      <c r="J9" s="7">
        <f>STDEVP(A4:A27)</f>
        <v>3.8935487954078889</v>
      </c>
      <c r="L9" s="9" t="s">
        <v>17</v>
      </c>
    </row>
    <row r="10" spans="1:17" s="3" customFormat="1" x14ac:dyDescent="0.35">
      <c r="A10" s="4">
        <v>18</v>
      </c>
      <c r="B10" s="4">
        <v>1</v>
      </c>
      <c r="I10" s="3" t="s">
        <v>18</v>
      </c>
      <c r="J10" s="7">
        <f>J8/J7</f>
        <v>0.45833333333333331</v>
      </c>
      <c r="L10" s="3" t="str">
        <f>[2]!FTEXT(J10)</f>
        <v>=J8/J7</v>
      </c>
      <c r="N10" s="3" t="s">
        <v>19</v>
      </c>
      <c r="O10" s="6">
        <v>0.05</v>
      </c>
    </row>
    <row r="11" spans="1:17" s="3" customFormat="1" x14ac:dyDescent="0.35">
      <c r="A11" s="4">
        <v>14</v>
      </c>
      <c r="B11" s="4">
        <v>1</v>
      </c>
      <c r="I11" s="3" t="s">
        <v>20</v>
      </c>
      <c r="J11" s="7">
        <f>1-J10</f>
        <v>0.54166666666666674</v>
      </c>
      <c r="L11" s="3" t="str">
        <f>[2]!FTEXT(J11)</f>
        <v>=1-J10</v>
      </c>
      <c r="N11" s="3" t="s">
        <v>21</v>
      </c>
      <c r="O11" s="7">
        <f>NORMSINV(1-O10/2)</f>
        <v>1.9599639845400536</v>
      </c>
      <c r="Q11" s="9" t="s">
        <v>22</v>
      </c>
    </row>
    <row r="12" spans="1:17" s="3" customFormat="1" x14ac:dyDescent="0.35">
      <c r="A12" s="4">
        <v>12</v>
      </c>
      <c r="B12" s="4">
        <v>1</v>
      </c>
      <c r="I12" s="3" t="s">
        <v>12</v>
      </c>
      <c r="J12" s="7">
        <f>NORMSINV(J11)</f>
        <v>0.10463345561407553</v>
      </c>
      <c r="L12" s="9" t="s">
        <v>23</v>
      </c>
      <c r="N12" s="3" t="s">
        <v>24</v>
      </c>
      <c r="O12" s="7">
        <f>O5-O11*O6</f>
        <v>-0.50970061797515009</v>
      </c>
      <c r="Q12" s="3" t="str">
        <f>[2]!FTEXT(O12)</f>
        <v>=O5-O11*O6</v>
      </c>
    </row>
    <row r="13" spans="1:17" s="3" customFormat="1" ht="15" customHeight="1" x14ac:dyDescent="0.35">
      <c r="A13" s="4">
        <v>19</v>
      </c>
      <c r="B13" s="4">
        <v>1</v>
      </c>
      <c r="I13" s="3" t="s">
        <v>1</v>
      </c>
      <c r="J13" s="7">
        <f>NORMDIST(J12,0,1,FALSE)</f>
        <v>0.39676440480747055</v>
      </c>
      <c r="L13" s="9" t="s">
        <v>25</v>
      </c>
      <c r="N13" s="3" t="s">
        <v>26</v>
      </c>
      <c r="O13" s="7">
        <f>O5+O11*O6</f>
        <v>0.3848964538834283</v>
      </c>
      <c r="Q13" s="3" t="str">
        <f>[2]!FTEXT(O13)</f>
        <v>=O5+O11*O6</v>
      </c>
    </row>
    <row r="14" spans="1:17" s="3" customFormat="1" ht="15" customHeight="1" x14ac:dyDescent="0.35">
      <c r="A14" s="4">
        <v>21</v>
      </c>
      <c r="B14" s="4">
        <v>1</v>
      </c>
      <c r="I14" s="3" t="s">
        <v>8</v>
      </c>
      <c r="J14" s="8">
        <f>(J5-J6)*J10*J11/(J9*J13)</f>
        <v>-6.9677230659782749E-2</v>
      </c>
      <c r="L14" s="3" t="str">
        <f>[2]!FTEXT(J14)</f>
        <v>=(J5-J6)*J10*J11/(J9*J13)</v>
      </c>
      <c r="N14" s="3" t="s">
        <v>27</v>
      </c>
      <c r="O14" s="10">
        <f>FISHERINV(O12)*SQRT(5)/2</f>
        <v>-0.52515387153527027</v>
      </c>
      <c r="P14"/>
      <c r="Q14" s="3" t="str">
        <f>[2]!FTEXT(O14)</f>
        <v>=FISHERINV(O12)*SQRT(5)/2</v>
      </c>
    </row>
    <row r="15" spans="1:17" s="3" customFormat="1" x14ac:dyDescent="0.35">
      <c r="A15" s="4">
        <v>22</v>
      </c>
      <c r="B15" s="4">
        <v>0</v>
      </c>
      <c r="L15" s="9" t="s">
        <v>28</v>
      </c>
      <c r="N15" s="3" t="s">
        <v>29</v>
      </c>
      <c r="O15" s="11">
        <f>FISHERINV(O13)*SQRT(5)/2</f>
        <v>0.41026501803895676</v>
      </c>
      <c r="P15"/>
      <c r="Q15" s="3" t="str">
        <f>[2]!FTEXT(O15)</f>
        <v>=FISHERINV(O13)*SQRT(5)/2</v>
      </c>
    </row>
    <row r="16" spans="1:17" s="3" customFormat="1" x14ac:dyDescent="0.35">
      <c r="A16" s="4">
        <v>16</v>
      </c>
      <c r="B16" s="4">
        <v>0</v>
      </c>
    </row>
    <row r="17" spans="1:17" s="3" customFormat="1" x14ac:dyDescent="0.35">
      <c r="A17" s="4">
        <v>21</v>
      </c>
      <c r="B17" s="4">
        <v>0</v>
      </c>
      <c r="N17" s="3" t="str">
        <f t="array" ref="N17:O21">[2]!BCORREL(B4:B27,A4:A27,TRUE)</f>
        <v>biserial</v>
      </c>
      <c r="O17" s="6">
        <v>-6.9677230659782749E-2</v>
      </c>
      <c r="P17"/>
      <c r="Q17" s="12" t="str">
        <f>[2]!FTEXT(N17)</f>
        <v>=BCORREL(B4:B27,A4:A27,TRUE)</v>
      </c>
    </row>
    <row r="18" spans="1:17" s="3" customFormat="1" x14ac:dyDescent="0.35">
      <c r="A18" s="4">
        <v>16</v>
      </c>
      <c r="B18" s="4">
        <v>0</v>
      </c>
      <c r="N18" s="3" t="str">
        <v>z-stat</v>
      </c>
      <c r="O18" s="7">
        <v>-0.27343222377444915</v>
      </c>
    </row>
    <row r="19" spans="1:17" s="3" customFormat="1" x14ac:dyDescent="0.35">
      <c r="A19" s="4">
        <v>11</v>
      </c>
      <c r="B19" s="4">
        <v>0</v>
      </c>
      <c r="N19" s="3" t="str">
        <v>p-value</v>
      </c>
      <c r="O19" s="7">
        <v>0.78452098521888858</v>
      </c>
    </row>
    <row r="20" spans="1:17" s="3" customFormat="1" x14ac:dyDescent="0.35">
      <c r="A20" s="4">
        <v>24</v>
      </c>
      <c r="B20" s="4">
        <v>0</v>
      </c>
      <c r="N20" s="3" t="str">
        <v>lower</v>
      </c>
      <c r="O20" s="7">
        <v>-0.52515387153527027</v>
      </c>
    </row>
    <row r="21" spans="1:17" s="3" customFormat="1" x14ac:dyDescent="0.35">
      <c r="A21" s="4">
        <v>21</v>
      </c>
      <c r="B21" s="4">
        <v>0</v>
      </c>
      <c r="N21" t="str">
        <v>upper</v>
      </c>
      <c r="O21" s="11">
        <v>0.41026501803895676</v>
      </c>
    </row>
    <row r="22" spans="1:17" s="3" customFormat="1" x14ac:dyDescent="0.35">
      <c r="A22" s="4">
        <v>18</v>
      </c>
      <c r="B22" s="4">
        <v>0</v>
      </c>
    </row>
    <row r="23" spans="1:17" s="3" customFormat="1" x14ac:dyDescent="0.35">
      <c r="A23" s="4">
        <v>15</v>
      </c>
      <c r="B23" s="4">
        <v>0</v>
      </c>
    </row>
    <row r="24" spans="1:17" s="3" customFormat="1" x14ac:dyDescent="0.35">
      <c r="A24" s="4">
        <v>19</v>
      </c>
      <c r="B24" s="4">
        <v>0</v>
      </c>
    </row>
    <row r="25" spans="1:17" s="3" customFormat="1" x14ac:dyDescent="0.35">
      <c r="A25" s="4">
        <v>22</v>
      </c>
      <c r="B25" s="4">
        <v>0</v>
      </c>
    </row>
    <row r="26" spans="1:17" s="3" customFormat="1" x14ac:dyDescent="0.35">
      <c r="A26" s="4">
        <v>13</v>
      </c>
      <c r="B26" s="4">
        <v>0</v>
      </c>
    </row>
    <row r="27" spans="1:17" x14ac:dyDescent="0.35">
      <c r="A27" s="13">
        <v>24</v>
      </c>
      <c r="B27" s="13"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Biserial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2024-07-29T05:45:50Z</dcterms:created>
  <dcterms:modified xsi:type="dcterms:W3CDTF">2024-07-29T05:47:51Z</dcterms:modified>
</cp:coreProperties>
</file>