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7BBEFAC-B51D-41A5-999E-DA2C10FAB017}" xr6:coauthVersionLast="47" xr6:coauthVersionMax="47" xr10:uidLastSave="{00000000-0000-0000-0000-000000000000}"/>
  <bookViews>
    <workbookView xWindow="-110" yWindow="-110" windowWidth="19420" windowHeight="10300" xr2:uid="{EADB1D3C-8647-4CEA-BDA4-073965FF3A9C}"/>
  </bookViews>
  <sheets>
    <sheet name="Title" sheetId="4" r:id="rId1"/>
    <sheet name="Cat" sheetId="1" r:id="rId2"/>
    <sheet name="Int" sheetId="2" r:id="rId3"/>
    <sheet name="Gwet" sheetId="3" r:id="rId4"/>
  </sheets>
  <externalReferences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 a="1"/>
  <c r="O17" i="3" s="1"/>
  <c r="O9" i="3"/>
  <c r="N4" i="3" a="1"/>
  <c r="O7" i="3" s="1"/>
  <c r="I4" i="3" a="1"/>
  <c r="L12" i="3" s="1"/>
  <c r="Z24" i="2" a="1"/>
  <c r="Z25" i="2" s="1"/>
  <c r="W24" i="2" a="1"/>
  <c r="X27" i="2" s="1"/>
  <c r="U24" i="2"/>
  <c r="AB11" i="2"/>
  <c r="Z24" i="1" a="1"/>
  <c r="AA26" i="1" s="1"/>
  <c r="W24" i="1" a="1"/>
  <c r="W25" i="1" s="1"/>
  <c r="U24" i="1"/>
  <c r="AB11" i="1"/>
  <c r="AE7" i="1" a="1"/>
  <c r="AF10" i="1" s="1"/>
  <c r="AH6" i="1" a="1"/>
  <c r="AH8" i="1" s="1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R19" i="2"/>
  <c r="Q19" i="2"/>
  <c r="P19" i="2"/>
  <c r="O19" i="2"/>
  <c r="R18" i="2"/>
  <c r="Q18" i="2"/>
  <c r="P18" i="2"/>
  <c r="O18" i="2"/>
  <c r="U17" i="2"/>
  <c r="R17" i="2"/>
  <c r="Q17" i="2"/>
  <c r="P17" i="2"/>
  <c r="O17" i="2"/>
  <c r="R16" i="2"/>
  <c r="Q16" i="2"/>
  <c r="P16" i="2"/>
  <c r="O16" i="2"/>
  <c r="U15" i="2"/>
  <c r="L12" i="2"/>
  <c r="K12" i="2"/>
  <c r="J12" i="2"/>
  <c r="I12" i="2"/>
  <c r="T12" i="2" s="1"/>
  <c r="L11" i="2"/>
  <c r="K11" i="2"/>
  <c r="J11" i="2"/>
  <c r="I11" i="2"/>
  <c r="T11" i="2" s="1"/>
  <c r="T10" i="2"/>
  <c r="L10" i="2"/>
  <c r="K10" i="2"/>
  <c r="J10" i="2"/>
  <c r="I10" i="2"/>
  <c r="L9" i="2"/>
  <c r="K9" i="2"/>
  <c r="J9" i="2"/>
  <c r="T9" i="2" s="1"/>
  <c r="I9" i="2"/>
  <c r="L8" i="2"/>
  <c r="K8" i="2"/>
  <c r="J8" i="2"/>
  <c r="I8" i="2"/>
  <c r="T8" i="2" s="1"/>
  <c r="L7" i="2"/>
  <c r="K7" i="2"/>
  <c r="J7" i="2"/>
  <c r="I7" i="2"/>
  <c r="T7" i="2" s="1"/>
  <c r="L6" i="2"/>
  <c r="K6" i="2"/>
  <c r="J6" i="2"/>
  <c r="I6" i="2"/>
  <c r="T6" i="2" s="1"/>
  <c r="L5" i="2"/>
  <c r="K5" i="2"/>
  <c r="J5" i="2"/>
  <c r="I5" i="2"/>
  <c r="T5" i="2" s="1"/>
  <c r="L4" i="2"/>
  <c r="K4" i="2"/>
  <c r="J4" i="2"/>
  <c r="I4" i="2"/>
  <c r="T4" i="2" s="1"/>
  <c r="U18" i="1"/>
  <c r="U17" i="1"/>
  <c r="U15" i="1"/>
  <c r="L12" i="1"/>
  <c r="K12" i="1"/>
  <c r="J12" i="1"/>
  <c r="I12" i="1"/>
  <c r="T12" i="1" s="1"/>
  <c r="L11" i="1"/>
  <c r="K11" i="1"/>
  <c r="J11" i="1"/>
  <c r="I11" i="1"/>
  <c r="T11" i="1" s="1"/>
  <c r="L10" i="1"/>
  <c r="K10" i="1"/>
  <c r="T10" i="1" s="1"/>
  <c r="J10" i="1"/>
  <c r="I10" i="1"/>
  <c r="L9" i="1"/>
  <c r="K9" i="1"/>
  <c r="J9" i="1"/>
  <c r="I9" i="1"/>
  <c r="T9" i="1" s="1"/>
  <c r="L8" i="1"/>
  <c r="K8" i="1"/>
  <c r="J8" i="1"/>
  <c r="I8" i="1"/>
  <c r="T8" i="1" s="1"/>
  <c r="L7" i="1"/>
  <c r="K7" i="1"/>
  <c r="J7" i="1"/>
  <c r="I7" i="1"/>
  <c r="T7" i="1" s="1"/>
  <c r="L6" i="1"/>
  <c r="K6" i="1"/>
  <c r="J6" i="1"/>
  <c r="I6" i="1"/>
  <c r="T6" i="1" s="1"/>
  <c r="L5" i="1"/>
  <c r="K5" i="1"/>
  <c r="J5" i="1"/>
  <c r="I5" i="1"/>
  <c r="T5" i="1" s="1"/>
  <c r="T4" i="1"/>
  <c r="L4" i="1"/>
  <c r="K4" i="1"/>
  <c r="J4" i="1"/>
  <c r="I4" i="1"/>
  <c r="Z29" i="2" l="1"/>
  <c r="Z30" i="2"/>
  <c r="K6" i="3"/>
  <c r="I7" i="3"/>
  <c r="K10" i="3"/>
  <c r="I11" i="3"/>
  <c r="K7" i="3"/>
  <c r="J11" i="3"/>
  <c r="I4" i="3"/>
  <c r="L7" i="3"/>
  <c r="K11" i="3"/>
  <c r="AA24" i="2"/>
  <c r="J4" i="3"/>
  <c r="I8" i="3"/>
  <c r="L11" i="3"/>
  <c r="AA25" i="2"/>
  <c r="K4" i="3"/>
  <c r="J8" i="3"/>
  <c r="J12" i="3"/>
  <c r="X25" i="1"/>
  <c r="Z26" i="2"/>
  <c r="L4" i="3"/>
  <c r="K8" i="3"/>
  <c r="K12" i="3"/>
  <c r="W26" i="1"/>
  <c r="AA26" i="2"/>
  <c r="I5" i="3"/>
  <c r="L8" i="3"/>
  <c r="X26" i="1"/>
  <c r="Z27" i="2"/>
  <c r="J5" i="3"/>
  <c r="J9" i="3"/>
  <c r="O6" i="3"/>
  <c r="W27" i="1"/>
  <c r="AA27" i="2"/>
  <c r="K5" i="3"/>
  <c r="K9" i="3"/>
  <c r="N7" i="3"/>
  <c r="X27" i="1"/>
  <c r="Z28" i="2"/>
  <c r="L5" i="3"/>
  <c r="I10" i="3"/>
  <c r="AA28" i="2"/>
  <c r="J6" i="3"/>
  <c r="J10" i="3"/>
  <c r="AI8" i="1"/>
  <c r="W24" i="2"/>
  <c r="AH9" i="1"/>
  <c r="X24" i="2"/>
  <c r="AI9" i="1"/>
  <c r="W25" i="2"/>
  <c r="N12" i="3"/>
  <c r="X25" i="2"/>
  <c r="O12" i="3"/>
  <c r="AE11" i="1"/>
  <c r="Z27" i="1"/>
  <c r="W26" i="2"/>
  <c r="N13" i="3"/>
  <c r="AF11" i="1"/>
  <c r="AA27" i="1"/>
  <c r="X26" i="2"/>
  <c r="N4" i="3"/>
  <c r="O13" i="3"/>
  <c r="AE12" i="1"/>
  <c r="Z28" i="1"/>
  <c r="W27" i="2"/>
  <c r="O4" i="3"/>
  <c r="N14" i="3"/>
  <c r="AA28" i="1"/>
  <c r="N5" i="3"/>
  <c r="O14" i="3"/>
  <c r="Z29" i="1"/>
  <c r="AA30" i="2"/>
  <c r="O5" i="3"/>
  <c r="N15" i="3"/>
  <c r="Z24" i="2"/>
  <c r="J7" i="3"/>
  <c r="L10" i="3"/>
  <c r="N6" i="3"/>
  <c r="N16" i="3"/>
  <c r="AE7" i="1"/>
  <c r="AE13" i="1"/>
  <c r="AE8" i="1"/>
  <c r="Z24" i="1"/>
  <c r="Z30" i="1"/>
  <c r="AH6" i="1"/>
  <c r="AF8" i="1"/>
  <c r="AA24" i="1"/>
  <c r="AA30" i="1"/>
  <c r="AA29" i="2"/>
  <c r="I6" i="3"/>
  <c r="I9" i="3"/>
  <c r="I12" i="3"/>
  <c r="O15" i="3"/>
  <c r="AA29" i="1"/>
  <c r="AF12" i="1"/>
  <c r="AF7" i="1"/>
  <c r="Z25" i="1"/>
  <c r="O16" i="3"/>
  <c r="AI7" i="1"/>
  <c r="AE10" i="1"/>
  <c r="X24" i="1"/>
  <c r="Z26" i="1"/>
  <c r="L6" i="3"/>
  <c r="L9" i="3"/>
  <c r="N11" i="3"/>
  <c r="N17" i="3"/>
  <c r="AF13" i="1"/>
  <c r="AI6" i="1"/>
  <c r="AE9" i="1"/>
  <c r="AH7" i="1"/>
  <c r="AF9" i="1"/>
  <c r="W24" i="1"/>
  <c r="AA25" i="1"/>
  <c r="O11" i="3"/>
  <c r="U12" i="2"/>
  <c r="W12" i="2"/>
  <c r="U18" i="2"/>
  <c r="W12" i="1"/>
  <c r="U12" i="1"/>
  <c r="Q21" i="1" a="1"/>
  <c r="Q21" i="1" s="1"/>
  <c r="O21" i="1" a="1"/>
  <c r="O21" i="1" s="1"/>
  <c r="P21" i="1" a="1"/>
  <c r="P21" i="1" s="1"/>
  <c r="X7" i="1" s="1"/>
  <c r="R21" i="1" a="1"/>
  <c r="R21" i="1" s="1"/>
  <c r="U20" i="1" s="1"/>
  <c r="U16" i="1"/>
  <c r="O4" i="1" a="1"/>
  <c r="P21" i="2" a="1"/>
  <c r="P21" i="2" s="1"/>
  <c r="U16" i="2"/>
  <c r="Q21" i="2" a="1"/>
  <c r="Q21" i="2" s="1"/>
  <c r="R21" i="2" a="1"/>
  <c r="R21" i="2" s="1"/>
  <c r="X9" i="1"/>
  <c r="O4" i="2" a="1"/>
  <c r="O21" i="2" a="1"/>
  <c r="O21" i="2" s="1"/>
  <c r="R12" i="1" l="1"/>
  <c r="R9" i="1"/>
  <c r="R6" i="1"/>
  <c r="Q12" i="1"/>
  <c r="Q9" i="1"/>
  <c r="Q6" i="1"/>
  <c r="R11" i="1"/>
  <c r="R8" i="1"/>
  <c r="R5" i="1"/>
  <c r="Q8" i="1"/>
  <c r="Q5" i="1"/>
  <c r="P5" i="1"/>
  <c r="P12" i="1"/>
  <c r="P9" i="1"/>
  <c r="P6" i="1"/>
  <c r="Q11" i="1"/>
  <c r="P11" i="1"/>
  <c r="P8" i="1"/>
  <c r="O11" i="1"/>
  <c r="U11" i="1" s="1"/>
  <c r="W11" i="1" s="1"/>
  <c r="O8" i="1"/>
  <c r="O5" i="1"/>
  <c r="R7" i="1"/>
  <c r="Q10" i="1"/>
  <c r="Q7" i="1"/>
  <c r="Q4" i="1"/>
  <c r="P10" i="1"/>
  <c r="P7" i="1"/>
  <c r="P4" i="1"/>
  <c r="O12" i="1"/>
  <c r="O9" i="1"/>
  <c r="U9" i="1" s="1"/>
  <c r="W9" i="1" s="1"/>
  <c r="O6" i="1"/>
  <c r="U6" i="1" s="1"/>
  <c r="W6" i="1" s="1"/>
  <c r="R10" i="1"/>
  <c r="R4" i="1"/>
  <c r="O10" i="1"/>
  <c r="O7" i="1"/>
  <c r="U7" i="1" s="1"/>
  <c r="W7" i="1" s="1"/>
  <c r="O4" i="1"/>
  <c r="X11" i="2"/>
  <c r="X5" i="2"/>
  <c r="X7" i="2"/>
  <c r="X6" i="2"/>
  <c r="X9" i="2"/>
  <c r="X12" i="2"/>
  <c r="X8" i="2"/>
  <c r="X4" i="2"/>
  <c r="U20" i="2"/>
  <c r="X10" i="2"/>
  <c r="X8" i="1"/>
  <c r="X12" i="1"/>
  <c r="X10" i="1"/>
  <c r="X4" i="1"/>
  <c r="X11" i="1"/>
  <c r="X5" i="1"/>
  <c r="P10" i="2"/>
  <c r="P7" i="2"/>
  <c r="P4" i="2"/>
  <c r="O10" i="2"/>
  <c r="U10" i="2" s="1"/>
  <c r="W10" i="2" s="1"/>
  <c r="O7" i="2"/>
  <c r="U7" i="2" s="1"/>
  <c r="W7" i="2" s="1"/>
  <c r="O4" i="2"/>
  <c r="U4" i="2" s="1"/>
  <c r="P12" i="2"/>
  <c r="P9" i="2"/>
  <c r="P6" i="2"/>
  <c r="O12" i="2"/>
  <c r="O9" i="2"/>
  <c r="R11" i="2"/>
  <c r="R8" i="2"/>
  <c r="R5" i="2"/>
  <c r="R12" i="2"/>
  <c r="R9" i="2"/>
  <c r="R6" i="2"/>
  <c r="Q11" i="2"/>
  <c r="Q8" i="2"/>
  <c r="Q5" i="2"/>
  <c r="P11" i="2"/>
  <c r="P8" i="2"/>
  <c r="P5" i="2"/>
  <c r="O11" i="2"/>
  <c r="O5" i="2"/>
  <c r="R10" i="2"/>
  <c r="R7" i="2"/>
  <c r="R4" i="2"/>
  <c r="Q12" i="2"/>
  <c r="Q9" i="2"/>
  <c r="Q6" i="2"/>
  <c r="O6" i="2"/>
  <c r="O8" i="2"/>
  <c r="Q7" i="2"/>
  <c r="Q4" i="2"/>
  <c r="Q10" i="2"/>
  <c r="X6" i="1"/>
  <c r="U5" i="1" l="1"/>
  <c r="W5" i="1" s="1"/>
  <c r="U11" i="2"/>
  <c r="W11" i="2" s="1"/>
  <c r="U9" i="2"/>
  <c r="W9" i="2" s="1"/>
  <c r="W4" i="2"/>
  <c r="U10" i="1"/>
  <c r="W10" i="1" s="1"/>
  <c r="U8" i="1"/>
  <c r="W8" i="1" s="1"/>
  <c r="U5" i="2"/>
  <c r="W5" i="2" s="1"/>
  <c r="U8" i="2"/>
  <c r="W8" i="2" s="1"/>
  <c r="U6" i="2"/>
  <c r="W6" i="2" s="1"/>
  <c r="U4" i="1"/>
  <c r="U19" i="2" l="1"/>
  <c r="U21" i="2" s="1"/>
  <c r="Y11" i="2"/>
  <c r="U19" i="1"/>
  <c r="U21" i="1" s="1"/>
  <c r="W4" i="1"/>
  <c r="Y4" i="1" s="1"/>
  <c r="Y9" i="2"/>
  <c r="Y8" i="2"/>
  <c r="Y5" i="2"/>
  <c r="Y6" i="2"/>
  <c r="Y8" i="1"/>
  <c r="Y5" i="1"/>
  <c r="Y12" i="1" l="1"/>
  <c r="Y9" i="1"/>
  <c r="Y6" i="1"/>
  <c r="AB6" i="1" s="1" a="1"/>
  <c r="AB6" i="1" s="1"/>
  <c r="Y11" i="1"/>
  <c r="Y7" i="1"/>
  <c r="Y10" i="1"/>
  <c r="Y12" i="2"/>
  <c r="Y7" i="2"/>
  <c r="Y10" i="2"/>
  <c r="Y4" i="2"/>
  <c r="AB6" i="2" s="1" a="1"/>
  <c r="AB6" i="2" s="1"/>
  <c r="AC6" i="2" s="1"/>
  <c r="AC8" i="2" s="1"/>
  <c r="AC6" i="1" l="1"/>
  <c r="AB8" i="1"/>
  <c r="AB7" i="1"/>
  <c r="AC7" i="2"/>
  <c r="AB8" i="2"/>
  <c r="AB7" i="2"/>
  <c r="AC8" i="1" l="1"/>
  <c r="AC7" i="1"/>
</calcChain>
</file>

<file path=xl/sharedStrings.xml><?xml version="1.0" encoding="utf-8"?>
<sst xmlns="http://schemas.openxmlformats.org/spreadsheetml/2006/main" count="82" uniqueCount="39">
  <si>
    <t>Rating Table</t>
  </si>
  <si>
    <t>Agreement Table</t>
  </si>
  <si>
    <t>Weighted Agreement Table</t>
  </si>
  <si>
    <t>Gwet's AC2</t>
  </si>
  <si>
    <t>A</t>
  </si>
  <si>
    <t>B</t>
  </si>
  <si>
    <t>C</t>
  </si>
  <si>
    <t>D</t>
  </si>
  <si>
    <t>E</t>
  </si>
  <si>
    <t>r</t>
  </si>
  <si>
    <t>p</t>
  </si>
  <si>
    <t>γ</t>
  </si>
  <si>
    <t>e</t>
  </si>
  <si>
    <t>γ*</t>
  </si>
  <si>
    <t>Alpha</t>
  </si>
  <si>
    <t>subject</t>
  </si>
  <si>
    <t>subj+raters</t>
  </si>
  <si>
    <t>Subj Factor</t>
  </si>
  <si>
    <t>α</t>
  </si>
  <si>
    <t>Rater Factor</t>
  </si>
  <si>
    <t>s.e.</t>
  </si>
  <si>
    <t>lower</t>
  </si>
  <si>
    <t>upper</t>
  </si>
  <si>
    <t>raters</t>
  </si>
  <si>
    <t>Weights</t>
  </si>
  <si>
    <t>n</t>
  </si>
  <si>
    <t>n*</t>
  </si>
  <si>
    <t>q</t>
  </si>
  <si>
    <t>u</t>
  </si>
  <si>
    <t>pa</t>
  </si>
  <si>
    <t>pe</t>
  </si>
  <si>
    <t>π</t>
  </si>
  <si>
    <t>AC2</t>
  </si>
  <si>
    <t>ac2</t>
  </si>
  <si>
    <t>s.e. rater</t>
  </si>
  <si>
    <t>Real Statistics Using Excel</t>
  </si>
  <si>
    <t>Updated</t>
  </si>
  <si>
    <t>Copyright © 2013 - 2024 Charles Zaiontz</t>
  </si>
  <si>
    <t>Gwet's AC1 and AC2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</si>
</sst>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914D-DC96-4CF4-B677-73386E6EC913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35</v>
      </c>
    </row>
    <row r="2" spans="1:13" x14ac:dyDescent="0.35">
      <c r="A2" t="s">
        <v>38</v>
      </c>
    </row>
    <row r="4" spans="1:13" x14ac:dyDescent="0.35">
      <c r="A4" t="s">
        <v>36</v>
      </c>
      <c r="B4" s="33">
        <v>45497</v>
      </c>
    </row>
    <row r="6" spans="1:13" x14ac:dyDescent="0.35">
      <c r="A6" s="34" t="s">
        <v>37</v>
      </c>
    </row>
    <row r="10" spans="1:13" ht="18.5" x14ac:dyDescent="0.45">
      <c r="M10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D8D5-CC3D-472F-A632-20C78219D170}">
  <sheetPr codeName="Sheet26"/>
  <dimension ref="A1:AI30"/>
  <sheetViews>
    <sheetView workbookViewId="0"/>
  </sheetViews>
  <sheetFormatPr defaultRowHeight="14.5" x14ac:dyDescent="0.35"/>
  <cols>
    <col min="1" max="1" width="6" customWidth="1"/>
    <col min="7" max="7" width="4.1796875" customWidth="1"/>
    <col min="8" max="8" width="5.26953125" customWidth="1"/>
    <col min="14" max="14" width="4.1796875" customWidth="1"/>
    <col min="15" max="18" width="9.1796875" customWidth="1"/>
    <col min="19" max="19" width="3.7265625" customWidth="1"/>
    <col min="22" max="22" width="4.1796875" customWidth="1"/>
    <col min="23" max="26" width="9.1796875" customWidth="1"/>
    <col min="28" max="29" width="10.54296875" customWidth="1"/>
    <col min="31" max="31" width="12" customWidth="1"/>
    <col min="34" max="34" width="11.453125" customWidth="1"/>
  </cols>
  <sheetData>
    <row r="1" spans="1:35" x14ac:dyDescent="0.35">
      <c r="A1" t="s">
        <v>0</v>
      </c>
      <c r="H1" t="s">
        <v>1</v>
      </c>
      <c r="O1" t="s">
        <v>2</v>
      </c>
      <c r="AE1" t="s">
        <v>3</v>
      </c>
      <c r="AH1" t="s">
        <v>3</v>
      </c>
    </row>
    <row r="3" spans="1:35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  <c r="AE3" t="s">
        <v>14</v>
      </c>
      <c r="AF3" s="4">
        <v>0.05</v>
      </c>
      <c r="AH3" t="s">
        <v>14</v>
      </c>
      <c r="AI3" s="4">
        <v>0.05</v>
      </c>
    </row>
    <row r="4" spans="1:35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0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2">MMULT(I4:L12,O16:R19)</f>
        <v>1</v>
      </c>
      <c r="P4" s="9">
        <v>1</v>
      </c>
      <c r="Q4" s="9">
        <v>1</v>
      </c>
      <c r="R4" s="10">
        <v>1</v>
      </c>
      <c r="T4" s="8">
        <f>SUM(I4:L4)</f>
        <v>4</v>
      </c>
      <c r="U4" s="10">
        <f>IF(T4&gt;=2,SUMPRODUCT(I4:L4,O4:R4-1)/(T4*(T4-1)),"")</f>
        <v>0</v>
      </c>
      <c r="V4">
        <v>1</v>
      </c>
      <c r="W4" s="8">
        <f t="shared" ref="W4:W12" si="1">IF(T4&gt;=2,$U$15*(U4-$U$20)/($U$16*(1-$U$20)),0)</f>
        <v>-0.35429750090938872</v>
      </c>
      <c r="X4" s="9">
        <f t="shared" ref="X4:X12" si="2">$U$18*SUMPRODUCT($O$21:$R$21,1-I4:L4/T4)/($U$17*($U$17-1))</f>
        <v>0.25</v>
      </c>
      <c r="Y4" s="10">
        <f t="shared" ref="Y4:Y12" si="3">W4-2*(1-$U$21)*(X4-$U$20)/(1-$U$20)</f>
        <v>-0.37728527170164877</v>
      </c>
      <c r="AB4" t="s">
        <v>15</v>
      </c>
      <c r="AC4" t="s">
        <v>16</v>
      </c>
      <c r="AE4" t="s">
        <v>17</v>
      </c>
      <c r="AF4" s="16">
        <v>0</v>
      </c>
      <c r="AH4" t="s">
        <v>17</v>
      </c>
      <c r="AI4" s="17">
        <v>0</v>
      </c>
    </row>
    <row r="5" spans="1:35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L11" si="4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0</v>
      </c>
      <c r="P5">
        <v>3</v>
      </c>
      <c r="Q5">
        <v>1</v>
      </c>
      <c r="R5" s="12">
        <v>0</v>
      </c>
      <c r="T5" s="11">
        <f t="shared" ref="T5:T12" si="5">SUM(I5:L5)</f>
        <v>4</v>
      </c>
      <c r="U5" s="12">
        <f t="shared" ref="U5:U12" si="6">IF(T5&gt;=2,SUMPRODUCT(I5:L5,O5:R5-1)/(T5*(T5-1)),"")</f>
        <v>0.5</v>
      </c>
      <c r="V5">
        <v>2</v>
      </c>
      <c r="W5" s="11">
        <f t="shared" si="1"/>
        <v>0.3853512495453057</v>
      </c>
      <c r="X5">
        <f t="shared" si="2"/>
        <v>0.24629629629629632</v>
      </c>
      <c r="Y5" s="12">
        <f t="shared" si="3"/>
        <v>0.37047504239570761</v>
      </c>
      <c r="AA5" s="20" t="s">
        <v>18</v>
      </c>
      <c r="AB5" s="21">
        <v>0.05</v>
      </c>
      <c r="AC5" s="21">
        <v>0.05</v>
      </c>
      <c r="AE5" t="s">
        <v>19</v>
      </c>
      <c r="AF5" s="17">
        <v>0</v>
      </c>
    </row>
    <row r="6" spans="1:35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4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3</v>
      </c>
      <c r="P6">
        <v>2</v>
      </c>
      <c r="Q6">
        <v>0</v>
      </c>
      <c r="R6" s="12">
        <v>0</v>
      </c>
      <c r="T6" s="11">
        <f t="shared" si="5"/>
        <v>5</v>
      </c>
      <c r="U6" s="12">
        <f t="shared" si="6"/>
        <v>0.4</v>
      </c>
      <c r="V6">
        <v>3</v>
      </c>
      <c r="W6" s="11">
        <f t="shared" si="1"/>
        <v>0.23742149945436675</v>
      </c>
      <c r="X6">
        <f t="shared" si="2"/>
        <v>0.27098765432098765</v>
      </c>
      <c r="Y6" s="12">
        <f t="shared" si="3"/>
        <v>0.16846820135368884</v>
      </c>
      <c r="AA6" t="s">
        <v>20</v>
      </c>
      <c r="AB6" s="22">
        <f t="array" ref="AB6">SQRT(SUMSQ(Y4:Y12-U21)/(U15*(U15-1)))</f>
        <v>8.4728109657779868E-2</v>
      </c>
      <c r="AC6" s="22" t="e">
        <f ca="1">SQRT(AB6^2+AB11^2)</f>
        <v>#NAME?</v>
      </c>
      <c r="AH6" t="e">
        <f t="array" aca="1" ref="AH6:AI9" ca="1">GWET_SES(I4:L12,TRUE,O16:R19,O15:R15,AI3,AI4)</f>
        <v>#NAME?</v>
      </c>
      <c r="AI6" s="4" t="e">
        <f ca="1"/>
        <v>#NAME?</v>
      </c>
    </row>
    <row r="7" spans="1:35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4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0</v>
      </c>
      <c r="P7">
        <v>1</v>
      </c>
      <c r="Q7">
        <v>1</v>
      </c>
      <c r="R7" s="12">
        <v>3</v>
      </c>
      <c r="T7" s="11">
        <f t="shared" si="5"/>
        <v>5</v>
      </c>
      <c r="U7" s="12">
        <f t="shared" si="6"/>
        <v>0.3</v>
      </c>
      <c r="V7">
        <v>4</v>
      </c>
      <c r="W7" s="11">
        <f t="shared" si="1"/>
        <v>8.9491749363427853E-2</v>
      </c>
      <c r="X7">
        <f t="shared" si="2"/>
        <v>0.24901234567901234</v>
      </c>
      <c r="Y7" s="12">
        <f t="shared" si="3"/>
        <v>6.8667062209211024E-2</v>
      </c>
      <c r="AA7" t="s">
        <v>21</v>
      </c>
      <c r="AB7" s="22">
        <f>U21-AB6*TINV(AB5,U15-1)</f>
        <v>-2.8173075454528435E-2</v>
      </c>
      <c r="AC7" s="22" t="e">
        <f ca="1">U21-AC6*TINV(AB5,U15-1)</f>
        <v>#NAME?</v>
      </c>
      <c r="AE7" t="e">
        <f t="array" aca="1" ref="AE7:AF13" ca="1">GWET(B4:F13,TRUE,0,,AF3,AF5,)</f>
        <v>#NAME?</v>
      </c>
      <c r="AF7" s="4" t="e">
        <f ca="1"/>
        <v>#NAME?</v>
      </c>
      <c r="AH7" t="e">
        <f ca="1"/>
        <v>#NAME?</v>
      </c>
      <c r="AI7" s="16" t="e">
        <f ca="1"/>
        <v>#NAME?</v>
      </c>
    </row>
    <row r="8" spans="1:35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4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0</v>
      </c>
      <c r="P8">
        <v>0</v>
      </c>
      <c r="Q8">
        <v>3</v>
      </c>
      <c r="R8" s="12">
        <v>1</v>
      </c>
      <c r="T8" s="11">
        <f t="shared" si="5"/>
        <v>4</v>
      </c>
      <c r="U8" s="12">
        <f t="shared" si="6"/>
        <v>0.5</v>
      </c>
      <c r="V8">
        <v>5</v>
      </c>
      <c r="W8" s="11">
        <f t="shared" si="1"/>
        <v>0.3853512495453057</v>
      </c>
      <c r="X8">
        <f t="shared" si="2"/>
        <v>0.21527777777777776</v>
      </c>
      <c r="Y8" s="12">
        <f t="shared" si="3"/>
        <v>0.43840938790300177</v>
      </c>
      <c r="AA8" t="s">
        <v>22</v>
      </c>
      <c r="AB8" s="23">
        <f>MIN(U21+AB6*TINV(AB5,U15-1),1)</f>
        <v>0.3625936670232166</v>
      </c>
      <c r="AC8" s="23" t="e">
        <f ca="1">MIN(U21+AC6*TINV(AB5,U15-1),1)</f>
        <v>#NAME?</v>
      </c>
      <c r="AE8" t="e">
        <f ca="1"/>
        <v>#NAME?</v>
      </c>
      <c r="AF8" s="16" t="e">
        <f ca="1"/>
        <v>#NAME?</v>
      </c>
      <c r="AH8" t="e">
        <f ca="1"/>
        <v>#NAME?</v>
      </c>
      <c r="AI8" s="16" t="e">
        <f ca="1"/>
        <v>#NAME?</v>
      </c>
    </row>
    <row r="9" spans="1:35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4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</v>
      </c>
      <c r="P9">
        <v>1</v>
      </c>
      <c r="Q9">
        <v>0</v>
      </c>
      <c r="R9" s="12">
        <v>0</v>
      </c>
      <c r="T9" s="11">
        <f t="shared" si="5"/>
        <v>3</v>
      </c>
      <c r="U9" s="12">
        <f t="shared" si="6"/>
        <v>0.33333333333333331</v>
      </c>
      <c r="V9">
        <v>6</v>
      </c>
      <c r="W9" s="11">
        <f t="shared" si="1"/>
        <v>0.13880166606040745</v>
      </c>
      <c r="X9">
        <f t="shared" si="2"/>
        <v>0.27201646090534981</v>
      </c>
      <c r="Y9" s="12">
        <f t="shared" si="3"/>
        <v>6.7595155836767812E-2</v>
      </c>
      <c r="AE9" t="e">
        <f ca="1"/>
        <v>#NAME?</v>
      </c>
      <c r="AF9" s="16" t="e">
        <f ca="1"/>
        <v>#NAME?</v>
      </c>
      <c r="AH9" t="e">
        <f ca="1"/>
        <v>#NAME?</v>
      </c>
      <c r="AI9" s="17" t="e">
        <f ca="1"/>
        <v>#NAME?</v>
      </c>
    </row>
    <row r="10" spans="1:35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4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0</v>
      </c>
      <c r="P10">
        <v>0</v>
      </c>
      <c r="Q10">
        <v>3</v>
      </c>
      <c r="R10" s="12">
        <v>1</v>
      </c>
      <c r="T10" s="11">
        <f t="shared" si="5"/>
        <v>4</v>
      </c>
      <c r="U10" s="12">
        <f t="shared" si="6"/>
        <v>0.5</v>
      </c>
      <c r="V10">
        <v>7</v>
      </c>
      <c r="W10" s="11">
        <f t="shared" si="1"/>
        <v>0.3853512495453057</v>
      </c>
      <c r="X10">
        <f t="shared" si="2"/>
        <v>0.21527777777777776</v>
      </c>
      <c r="Y10" s="12">
        <f t="shared" si="3"/>
        <v>0.43840938790300177</v>
      </c>
      <c r="AA10" t="s">
        <v>23</v>
      </c>
      <c r="AE10" t="e">
        <f ca="1"/>
        <v>#NAME?</v>
      </c>
      <c r="AF10" s="16" t="e">
        <f ca="1"/>
        <v>#NAME?</v>
      </c>
    </row>
    <row r="11" spans="1:35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1">
        <f t="shared" si="4"/>
        <v>0</v>
      </c>
      <c r="J11">
        <f t="shared" si="4"/>
        <v>0</v>
      </c>
      <c r="K11">
        <f t="shared" si="4"/>
        <v>2</v>
      </c>
      <c r="L11" s="12">
        <f t="shared" si="4"/>
        <v>3</v>
      </c>
      <c r="N11" s="1">
        <v>8</v>
      </c>
      <c r="O11" s="11">
        <v>0</v>
      </c>
      <c r="P11">
        <v>0</v>
      </c>
      <c r="Q11">
        <v>2</v>
      </c>
      <c r="R11" s="12">
        <v>3</v>
      </c>
      <c r="T11" s="11">
        <f t="shared" si="5"/>
        <v>5</v>
      </c>
      <c r="U11" s="12">
        <f t="shared" si="6"/>
        <v>0.4</v>
      </c>
      <c r="V11">
        <v>8</v>
      </c>
      <c r="W11" s="11">
        <f t="shared" si="1"/>
        <v>0.23742149945436675</v>
      </c>
      <c r="X11">
        <f t="shared" si="2"/>
        <v>0.23666666666666666</v>
      </c>
      <c r="Y11" s="12">
        <f t="shared" si="3"/>
        <v>0.24363535777568987</v>
      </c>
      <c r="AA11" t="s">
        <v>20</v>
      </c>
      <c r="AB11" s="24" t="e">
        <f ca="1">GWET_SER(B4:F13)</f>
        <v>#NAME?</v>
      </c>
      <c r="AE11" t="e">
        <f ca="1"/>
        <v>#NAME?</v>
      </c>
      <c r="AF11" s="16" t="e">
        <f ca="1"/>
        <v>#NAME?</v>
      </c>
    </row>
    <row r="12" spans="1:35" x14ac:dyDescent="0.35">
      <c r="A12" s="1">
        <v>9</v>
      </c>
      <c r="B12" s="18"/>
      <c r="C12" s="1"/>
      <c r="D12" s="1"/>
      <c r="E12" s="1"/>
      <c r="F12" s="19"/>
      <c r="G12" s="1"/>
      <c r="H12" s="1">
        <v>10</v>
      </c>
      <c r="I12" s="13">
        <f>COUNTIF($B13:$F13,I$3)</f>
        <v>0</v>
      </c>
      <c r="J12" s="14">
        <f t="shared" ref="J12:L12" si="7">COUNTIF($B13:$F13,J$3)</f>
        <v>0</v>
      </c>
      <c r="K12" s="14">
        <f t="shared" si="7"/>
        <v>1</v>
      </c>
      <c r="L12" s="15">
        <f t="shared" si="7"/>
        <v>0</v>
      </c>
      <c r="N12" s="1">
        <v>10</v>
      </c>
      <c r="O12" s="13">
        <v>0</v>
      </c>
      <c r="P12" s="14">
        <v>0</v>
      </c>
      <c r="Q12" s="14">
        <v>1</v>
      </c>
      <c r="R12" s="15">
        <v>0</v>
      </c>
      <c r="T12" s="13">
        <f t="shared" si="5"/>
        <v>1</v>
      </c>
      <c r="U12" s="15" t="str">
        <f t="shared" si="6"/>
        <v/>
      </c>
      <c r="V12">
        <v>10</v>
      </c>
      <c r="W12" s="13">
        <f t="shared" si="1"/>
        <v>0</v>
      </c>
      <c r="X12" s="14">
        <f t="shared" si="2"/>
        <v>0.19999999999999998</v>
      </c>
      <c r="Y12" s="15">
        <f t="shared" si="3"/>
        <v>8.6518338383676785E-2</v>
      </c>
      <c r="AE12" t="e">
        <f ca="1"/>
        <v>#NAME?</v>
      </c>
      <c r="AF12" s="16" t="e">
        <f ca="1"/>
        <v>#NAME?</v>
      </c>
    </row>
    <row r="13" spans="1:35" x14ac:dyDescent="0.35">
      <c r="A13" s="1">
        <v>10</v>
      </c>
      <c r="B13" s="25"/>
      <c r="C13" s="26">
        <v>3</v>
      </c>
      <c r="D13" s="26"/>
      <c r="E13" s="26"/>
      <c r="F13" s="27"/>
      <c r="G13" s="1"/>
      <c r="H13" s="1"/>
      <c r="AE13" t="e">
        <f ca="1"/>
        <v>#NAME?</v>
      </c>
      <c r="AF13" s="17" t="e">
        <f ca="1"/>
        <v>#NAME?</v>
      </c>
    </row>
    <row r="14" spans="1:35" x14ac:dyDescent="0.35">
      <c r="A14" s="1"/>
      <c r="B14" s="1"/>
      <c r="C14" s="1"/>
      <c r="D14" s="1"/>
      <c r="E14" s="1"/>
      <c r="F14" s="1"/>
      <c r="G14" s="1"/>
      <c r="H14" s="28"/>
      <c r="O14" s="29" t="s">
        <v>24</v>
      </c>
    </row>
    <row r="15" spans="1:35" x14ac:dyDescent="0.35">
      <c r="O15">
        <v>1</v>
      </c>
      <c r="P15">
        <v>2</v>
      </c>
      <c r="Q15">
        <v>3</v>
      </c>
      <c r="R15">
        <v>4</v>
      </c>
      <c r="T15" s="29" t="s">
        <v>25</v>
      </c>
      <c r="U15" s="21">
        <f>COUNT(H4:H12)</f>
        <v>9</v>
      </c>
      <c r="Z15" s="20"/>
    </row>
    <row r="16" spans="1:35" x14ac:dyDescent="0.35">
      <c r="N16" s="1">
        <v>1</v>
      </c>
      <c r="O16" s="8">
        <v>1</v>
      </c>
      <c r="P16" s="9">
        <v>0</v>
      </c>
      <c r="Q16" s="9">
        <v>0</v>
      </c>
      <c r="R16" s="10">
        <v>0</v>
      </c>
      <c r="T16" s="29" t="s">
        <v>26</v>
      </c>
      <c r="U16" s="22">
        <f>COUNTIF(T4:T12,"&gt;=2")</f>
        <v>8</v>
      </c>
      <c r="Z16" s="20"/>
    </row>
    <row r="17" spans="14:27" x14ac:dyDescent="0.35">
      <c r="N17" s="1">
        <v>2</v>
      </c>
      <c r="O17" s="11">
        <v>0</v>
      </c>
      <c r="P17">
        <v>1</v>
      </c>
      <c r="Q17">
        <v>0</v>
      </c>
      <c r="R17" s="12">
        <v>0</v>
      </c>
      <c r="T17" s="29" t="s">
        <v>27</v>
      </c>
      <c r="U17" s="22">
        <f>COUNT(I3:L3)</f>
        <v>4</v>
      </c>
      <c r="Z17" s="20"/>
    </row>
    <row r="18" spans="14:27" x14ac:dyDescent="0.35">
      <c r="N18" s="1">
        <v>3</v>
      </c>
      <c r="O18" s="11">
        <v>0</v>
      </c>
      <c r="P18">
        <v>0</v>
      </c>
      <c r="Q18">
        <v>1</v>
      </c>
      <c r="R18" s="12">
        <v>0</v>
      </c>
      <c r="T18" s="29" t="s">
        <v>28</v>
      </c>
      <c r="U18" s="22">
        <f>SUM(O16:R19)</f>
        <v>4</v>
      </c>
      <c r="Z18" s="20"/>
    </row>
    <row r="19" spans="14:27" x14ac:dyDescent="0.35">
      <c r="N19" s="1">
        <v>4</v>
      </c>
      <c r="O19" s="13">
        <v>0</v>
      </c>
      <c r="P19" s="14">
        <v>0</v>
      </c>
      <c r="Q19" s="14">
        <v>0</v>
      </c>
      <c r="R19" s="15">
        <v>1</v>
      </c>
      <c r="T19" s="29" t="s">
        <v>29</v>
      </c>
      <c r="U19" s="22">
        <f>AVERAGE(U4:U12)</f>
        <v>0.36666666666666664</v>
      </c>
    </row>
    <row r="20" spans="14:27" x14ac:dyDescent="0.35">
      <c r="T20" s="29" t="s">
        <v>30</v>
      </c>
      <c r="U20" s="22">
        <f>U18*SUMPRODUCT(O21:R21,1-O21:R21)/(U17*(U17-1))</f>
        <v>0.23950388660265201</v>
      </c>
    </row>
    <row r="21" spans="14:27" x14ac:dyDescent="0.35">
      <c r="N21" s="28" t="s">
        <v>31</v>
      </c>
      <c r="O21" s="30">
        <f t="array" ref="O21">AVERAGE(I4:I12/$T4:$T12)</f>
        <v>0.16851851851851851</v>
      </c>
      <c r="P21" s="31">
        <f t="array" ref="P21">AVERAGE(J4:J12/$T4:$T12)</f>
        <v>0.21481481481481479</v>
      </c>
      <c r="Q21" s="31">
        <f t="array" ref="Q21">AVERAGE(K4:K12/$T4:$T12)</f>
        <v>0.4</v>
      </c>
      <c r="R21" s="32">
        <f t="array" ref="R21">AVERAGE(L4:L12/$T4:$T12)</f>
        <v>0.21666666666666667</v>
      </c>
      <c r="T21" s="29" t="s">
        <v>32</v>
      </c>
      <c r="U21" s="23">
        <f>(U19-U20)/(1-U20)</f>
        <v>0.16721029578434407</v>
      </c>
    </row>
    <row r="24" spans="14:27" x14ac:dyDescent="0.35">
      <c r="T24" s="29" t="s">
        <v>33</v>
      </c>
      <c r="U24" s="24" t="e">
        <f ca="1">GWET_AC2(I4:L12)</f>
        <v>#NAME?</v>
      </c>
      <c r="W24" t="e">
        <f t="array" aca="1" ref="W24:X27" ca="1">GWET_SES(I4:L12,TRUE)</f>
        <v>#NAME?</v>
      </c>
      <c r="X24" s="21" t="e">
        <f ca="1"/>
        <v>#NAME?</v>
      </c>
      <c r="Z24" t="e">
        <f t="array" aca="1" ref="Z24:AA30" ca="1">GWET(B4:F13,TRUE)</f>
        <v>#NAME?</v>
      </c>
      <c r="AA24" s="21" t="e">
        <f ca="1"/>
        <v>#NAME?</v>
      </c>
    </row>
    <row r="25" spans="14:27" x14ac:dyDescent="0.35">
      <c r="W25" t="e">
        <f ca="1"/>
        <v>#NAME?</v>
      </c>
      <c r="X25" s="22" t="e">
        <f ca="1"/>
        <v>#NAME?</v>
      </c>
      <c r="Z25" t="e">
        <f ca="1"/>
        <v>#NAME?</v>
      </c>
      <c r="AA25" s="22" t="e">
        <f ca="1"/>
        <v>#NAME?</v>
      </c>
    </row>
    <row r="26" spans="14:27" x14ac:dyDescent="0.35">
      <c r="W26" t="e">
        <f ca="1"/>
        <v>#NAME?</v>
      </c>
      <c r="X26" s="22" t="e">
        <f ca="1"/>
        <v>#NAME?</v>
      </c>
      <c r="Z26" t="e">
        <f ca="1"/>
        <v>#NAME?</v>
      </c>
      <c r="AA26" s="22" t="e">
        <f ca="1"/>
        <v>#NAME?</v>
      </c>
    </row>
    <row r="27" spans="14:27" x14ac:dyDescent="0.35">
      <c r="W27" t="e">
        <f ca="1"/>
        <v>#NAME?</v>
      </c>
      <c r="X27" s="23" t="e">
        <f ca="1"/>
        <v>#NAME?</v>
      </c>
      <c r="Z27" t="e">
        <f ca="1"/>
        <v>#NAME?</v>
      </c>
      <c r="AA27" s="22" t="e">
        <f ca="1"/>
        <v>#NAME?</v>
      </c>
    </row>
    <row r="28" spans="14:27" x14ac:dyDescent="0.35">
      <c r="Z28" t="e">
        <f ca="1"/>
        <v>#NAME?</v>
      </c>
      <c r="AA28" s="22" t="e">
        <f ca="1"/>
        <v>#NAME?</v>
      </c>
    </row>
    <row r="29" spans="14:27" x14ac:dyDescent="0.35">
      <c r="Z29" t="e">
        <f ca="1"/>
        <v>#NAME?</v>
      </c>
      <c r="AA29" s="22" t="e">
        <f ca="1"/>
        <v>#NAME?</v>
      </c>
    </row>
    <row r="30" spans="14:27" x14ac:dyDescent="0.35">
      <c r="Z30" t="e">
        <f ca="1"/>
        <v>#NAME?</v>
      </c>
      <c r="AA30" s="23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6201-E854-43F4-B997-7BDED14E66D4}">
  <sheetPr codeName="Sheet27"/>
  <dimension ref="A1:AC30"/>
  <sheetViews>
    <sheetView workbookViewId="0"/>
  </sheetViews>
  <sheetFormatPr defaultRowHeight="14.5" x14ac:dyDescent="0.35"/>
  <cols>
    <col min="1" max="1" width="6" customWidth="1"/>
    <col min="7" max="7" width="4.1796875" customWidth="1"/>
    <col min="8" max="8" width="5.26953125" customWidth="1"/>
    <col min="14" max="14" width="4.1796875" customWidth="1"/>
    <col min="15" max="18" width="9.1796875" customWidth="1"/>
    <col min="19" max="19" width="3.7265625" customWidth="1"/>
    <col min="22" max="22" width="4.1796875" customWidth="1"/>
    <col min="23" max="26" width="9.1796875" customWidth="1"/>
    <col min="28" max="29" width="10.54296875" customWidth="1"/>
  </cols>
  <sheetData>
    <row r="1" spans="1:29" x14ac:dyDescent="0.35">
      <c r="A1" t="s">
        <v>0</v>
      </c>
      <c r="H1" t="s">
        <v>1</v>
      </c>
      <c r="O1" t="s">
        <v>2</v>
      </c>
    </row>
    <row r="3" spans="1:29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</row>
    <row r="4" spans="1:29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0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2">MMULT(I4:L12,O16:R19)</f>
        <v>2.4444444444444446</v>
      </c>
      <c r="P4" s="9">
        <v>3.333333333333333</v>
      </c>
      <c r="Q4" s="9">
        <v>3.3333333333333335</v>
      </c>
      <c r="R4" s="10">
        <v>2.4444444444444446</v>
      </c>
      <c r="T4" s="8">
        <f>SUM(I4:L4)</f>
        <v>4</v>
      </c>
      <c r="U4" s="10">
        <f>IF(T4&gt;=2,SUMPRODUCT(I4:L4,O4:R4-1)/(T4*(T4-1)),"")</f>
        <v>0.62962962962962965</v>
      </c>
      <c r="V4">
        <v>1</v>
      </c>
      <c r="W4" s="8">
        <f t="shared" ref="W4:W12" si="1">IF(T4&gt;=2,$U$15*(U4-$U$20)/($U$16*(1-$U$20)),0)</f>
        <v>-0.22737528300735588</v>
      </c>
      <c r="X4" s="9">
        <f t="shared" ref="X4:X12" si="2">$U$18*SUMPRODUCT($O$21:$R$21,1-I4:L4/T4)/($U$17*($U$17-1))</f>
        <v>0.72222222222222232</v>
      </c>
      <c r="Y4" s="10">
        <f t="shared" ref="Y4:Y12" si="3">W4-2*(1-$U$21)*(X4-$U$20)/(1-$U$20)</f>
        <v>-0.30102174313628971</v>
      </c>
      <c r="AB4" t="s">
        <v>15</v>
      </c>
      <c r="AC4" t="s">
        <v>16</v>
      </c>
    </row>
    <row r="5" spans="1:29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L11" si="4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3.2222222222222223</v>
      </c>
      <c r="P5">
        <v>3.8888888888888888</v>
      </c>
      <c r="Q5">
        <v>3.6666666666666665</v>
      </c>
      <c r="R5" s="12">
        <v>2.5555555555555554</v>
      </c>
      <c r="T5" s="11">
        <f t="shared" ref="T5:T12" si="5">SUM(I5:L5)</f>
        <v>4</v>
      </c>
      <c r="U5" s="12">
        <f t="shared" ref="U5:U12" si="6">IF(T5&gt;=2,SUMPRODUCT(I5:L5,O5:R5-1)/(T5*(T5-1)),"")</f>
        <v>0.94444444444444431</v>
      </c>
      <c r="V5">
        <v>2</v>
      </c>
      <c r="W5" s="11">
        <f t="shared" si="1"/>
        <v>0.92214370754889607</v>
      </c>
      <c r="X5">
        <f t="shared" si="2"/>
        <v>0.71152263374485614</v>
      </c>
      <c r="Y5" s="12">
        <f t="shared" si="3"/>
        <v>0.8744844539999822</v>
      </c>
      <c r="AA5" s="20" t="s">
        <v>18</v>
      </c>
      <c r="AB5" s="21">
        <v>0.05</v>
      </c>
      <c r="AC5" s="21">
        <v>0.05</v>
      </c>
    </row>
    <row r="6" spans="1:29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4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4.7777777777777777</v>
      </c>
      <c r="P6">
        <v>4.6666666666666661</v>
      </c>
      <c r="Q6">
        <v>3.4444444444444446</v>
      </c>
      <c r="R6" s="12">
        <v>1.1111111111111112</v>
      </c>
      <c r="T6" s="11">
        <f t="shared" si="5"/>
        <v>5</v>
      </c>
      <c r="U6" s="12">
        <f t="shared" si="6"/>
        <v>0.93333333333333324</v>
      </c>
      <c r="V6">
        <v>3</v>
      </c>
      <c r="W6" s="11">
        <f t="shared" si="1"/>
        <v>0.8815724490586756</v>
      </c>
      <c r="X6">
        <f t="shared" si="2"/>
        <v>0.78285322359396448</v>
      </c>
      <c r="Y6" s="12">
        <f t="shared" si="3"/>
        <v>0.66066515164296113</v>
      </c>
      <c r="AA6" t="s">
        <v>20</v>
      </c>
      <c r="AB6" s="22">
        <f t="array" ref="AB6">SQRT(SUMSQ(Y4:Y12-U21)/(U15*(U15-1)))</f>
        <v>0.14913899217377427</v>
      </c>
      <c r="AC6" s="22" t="e">
        <f ca="1">SQRT(AB6^2+AB11^2)</f>
        <v>#NAME?</v>
      </c>
    </row>
    <row r="7" spans="1:29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4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1.4444444444444444</v>
      </c>
      <c r="P7">
        <v>3.5555555555555554</v>
      </c>
      <c r="Q7">
        <v>4.5555555555555554</v>
      </c>
      <c r="R7" s="12">
        <v>4.4444444444444446</v>
      </c>
      <c r="T7" s="11">
        <f t="shared" si="5"/>
        <v>5</v>
      </c>
      <c r="U7" s="12">
        <f t="shared" si="6"/>
        <v>0.82222222222222219</v>
      </c>
      <c r="V7">
        <v>4</v>
      </c>
      <c r="W7" s="11">
        <f t="shared" si="1"/>
        <v>0.47585986415646897</v>
      </c>
      <c r="X7">
        <f t="shared" si="2"/>
        <v>0.71936899862825798</v>
      </c>
      <c r="Y7" s="12">
        <f t="shared" si="3"/>
        <v>0.40914332578220719</v>
      </c>
      <c r="AA7" t="s">
        <v>21</v>
      </c>
      <c r="AB7" s="22">
        <f>U21-AB6*TINV(AB5,U15-1)</f>
        <v>0.28192770569505932</v>
      </c>
      <c r="AC7" s="22" t="e">
        <f ca="1">U21-AC6*TINV(AB5,U15-1)</f>
        <v>#NAME?</v>
      </c>
    </row>
    <row r="8" spans="1:29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4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1.6666666666666667</v>
      </c>
      <c r="P8">
        <v>3.2222222222222223</v>
      </c>
      <c r="Q8">
        <v>3.8888888888888888</v>
      </c>
      <c r="R8" s="12">
        <v>3.6666666666666665</v>
      </c>
      <c r="T8" s="11">
        <f t="shared" si="5"/>
        <v>4</v>
      </c>
      <c r="U8" s="12">
        <f t="shared" si="6"/>
        <v>0.94444444444444431</v>
      </c>
      <c r="V8">
        <v>5</v>
      </c>
      <c r="W8" s="11">
        <f t="shared" si="1"/>
        <v>0.92214370754889607</v>
      </c>
      <c r="X8">
        <f t="shared" si="2"/>
        <v>0.62191358024691357</v>
      </c>
      <c r="Y8" s="12">
        <f t="shared" si="3"/>
        <v>1.0921273091076509</v>
      </c>
      <c r="AA8" t="s">
        <v>22</v>
      </c>
      <c r="AB8" s="23">
        <f>MIN(U21+AB6*TINV(AB5,U15-1),1)</f>
        <v>0.96975797104087014</v>
      </c>
      <c r="AC8" s="23" t="e">
        <f ca="1">MIN(U21+AC6*TINV(AB5,U15-1),1)</f>
        <v>#NAME?</v>
      </c>
    </row>
    <row r="9" spans="1:29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4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2.8888888888888888</v>
      </c>
      <c r="P9">
        <v>2.7777777777777777</v>
      </c>
      <c r="Q9">
        <v>2</v>
      </c>
      <c r="R9" s="12">
        <v>0.55555555555555558</v>
      </c>
      <c r="T9" s="11">
        <f t="shared" si="5"/>
        <v>3</v>
      </c>
      <c r="U9" s="12">
        <f t="shared" si="6"/>
        <v>0.92592592592592593</v>
      </c>
      <c r="V9">
        <v>6</v>
      </c>
      <c r="W9" s="11">
        <f t="shared" si="1"/>
        <v>0.85452494339852891</v>
      </c>
      <c r="X9">
        <f t="shared" si="2"/>
        <v>0.78582533150434397</v>
      </c>
      <c r="Y9" s="12">
        <f t="shared" si="3"/>
        <v>0.62639897748836448</v>
      </c>
    </row>
    <row r="10" spans="1:29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4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1.6666666666666667</v>
      </c>
      <c r="P10">
        <v>3.2222222222222223</v>
      </c>
      <c r="Q10">
        <v>3.8888888888888888</v>
      </c>
      <c r="R10" s="12">
        <v>3.6666666666666665</v>
      </c>
      <c r="T10" s="11">
        <f t="shared" si="5"/>
        <v>4</v>
      </c>
      <c r="U10" s="12">
        <f t="shared" si="6"/>
        <v>0.94444444444444431</v>
      </c>
      <c r="V10">
        <v>7</v>
      </c>
      <c r="W10" s="11">
        <f t="shared" si="1"/>
        <v>0.92214370754889607</v>
      </c>
      <c r="X10">
        <f t="shared" si="2"/>
        <v>0.62191358024691357</v>
      </c>
      <c r="Y10" s="12">
        <f t="shared" si="3"/>
        <v>1.0921273091076509</v>
      </c>
      <c r="AA10" t="s">
        <v>23</v>
      </c>
    </row>
    <row r="11" spans="1:29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1">
        <f t="shared" si="4"/>
        <v>0</v>
      </c>
      <c r="J11">
        <f t="shared" si="4"/>
        <v>0</v>
      </c>
      <c r="K11">
        <f t="shared" si="4"/>
        <v>2</v>
      </c>
      <c r="L11" s="12">
        <f t="shared" si="4"/>
        <v>3</v>
      </c>
      <c r="N11" s="1">
        <v>8</v>
      </c>
      <c r="O11" s="11">
        <v>1.1111111111111112</v>
      </c>
      <c r="P11">
        <v>3.4444444444444446</v>
      </c>
      <c r="Q11">
        <v>4.6666666666666661</v>
      </c>
      <c r="R11" s="12">
        <v>4.7777777777777777</v>
      </c>
      <c r="T11" s="11">
        <f t="shared" si="5"/>
        <v>5</v>
      </c>
      <c r="U11" s="12">
        <f t="shared" si="6"/>
        <v>0.93333333333333324</v>
      </c>
      <c r="V11">
        <v>8</v>
      </c>
      <c r="W11" s="11">
        <f t="shared" si="1"/>
        <v>0.8815724490586756</v>
      </c>
      <c r="X11">
        <f t="shared" si="2"/>
        <v>0.6837037037037037</v>
      </c>
      <c r="Y11" s="12">
        <f t="shared" si="3"/>
        <v>0.90147993261781434</v>
      </c>
      <c r="AA11" t="s">
        <v>20</v>
      </c>
      <c r="AB11" s="24" t="e">
        <f ca="1">GWET_SER(B4:F13,2)</f>
        <v>#NAME?</v>
      </c>
    </row>
    <row r="12" spans="1:29" x14ac:dyDescent="0.35">
      <c r="A12" s="1">
        <v>9</v>
      </c>
      <c r="B12" s="18"/>
      <c r="C12" s="1"/>
      <c r="D12" s="1"/>
      <c r="E12" s="1"/>
      <c r="F12" s="19"/>
      <c r="G12" s="1"/>
      <c r="H12" s="1">
        <v>10</v>
      </c>
      <c r="I12" s="13">
        <f>COUNTIF($B13:$F13,I$3)</f>
        <v>0</v>
      </c>
      <c r="J12" s="14">
        <f t="shared" ref="J12:L12" si="7">COUNTIF($B13:$F13,J$3)</f>
        <v>0</v>
      </c>
      <c r="K12" s="14">
        <f t="shared" si="7"/>
        <v>1</v>
      </c>
      <c r="L12" s="15">
        <f t="shared" si="7"/>
        <v>0</v>
      </c>
      <c r="N12" s="1">
        <v>10</v>
      </c>
      <c r="O12" s="13">
        <v>0.55555555555555558</v>
      </c>
      <c r="P12" s="14">
        <v>0.88888888888888884</v>
      </c>
      <c r="Q12" s="14">
        <v>1</v>
      </c>
      <c r="R12" s="15">
        <v>0.88888888888888884</v>
      </c>
      <c r="T12" s="13">
        <f t="shared" si="5"/>
        <v>1</v>
      </c>
      <c r="U12" s="15" t="str">
        <f t="shared" si="6"/>
        <v/>
      </c>
      <c r="V12">
        <v>10</v>
      </c>
      <c r="W12" s="13">
        <f t="shared" si="1"/>
        <v>0</v>
      </c>
      <c r="X12" s="14">
        <f t="shared" si="2"/>
        <v>0.57777777777777783</v>
      </c>
      <c r="Y12" s="15">
        <f t="shared" si="3"/>
        <v>0.27718082870133753</v>
      </c>
    </row>
    <row r="13" spans="1:29" x14ac:dyDescent="0.35">
      <c r="A13" s="1">
        <v>10</v>
      </c>
      <c r="B13" s="25"/>
      <c r="C13" s="26">
        <v>3</v>
      </c>
      <c r="D13" s="26"/>
      <c r="E13" s="26"/>
      <c r="F13" s="27"/>
      <c r="G13" s="1"/>
      <c r="H13" s="1"/>
    </row>
    <row r="14" spans="1:29" x14ac:dyDescent="0.35">
      <c r="A14" s="1"/>
      <c r="B14" s="1"/>
      <c r="C14" s="1"/>
      <c r="D14" s="1"/>
      <c r="E14" s="1"/>
      <c r="F14" s="1"/>
      <c r="G14" s="1"/>
      <c r="H14" s="28"/>
      <c r="O14" s="29" t="s">
        <v>24</v>
      </c>
    </row>
    <row r="15" spans="1:29" x14ac:dyDescent="0.35">
      <c r="O15">
        <v>1</v>
      </c>
      <c r="P15">
        <v>2</v>
      </c>
      <c r="Q15">
        <v>3</v>
      </c>
      <c r="R15">
        <v>4</v>
      </c>
      <c r="T15" s="29" t="s">
        <v>25</v>
      </c>
      <c r="U15" s="21">
        <f>COUNT(H4:H12)</f>
        <v>9</v>
      </c>
      <c r="Z15" s="20"/>
    </row>
    <row r="16" spans="1:29" x14ac:dyDescent="0.35">
      <c r="N16" s="1">
        <v>1</v>
      </c>
      <c r="O16" s="8">
        <f>1-((O$15-$N16)/($R$15-$O$15))^2</f>
        <v>1</v>
      </c>
      <c r="P16" s="9">
        <f t="shared" ref="P16:R19" si="8">1-((P$15-$N16)/($R$15-$O$15))^2</f>
        <v>0.88888888888888884</v>
      </c>
      <c r="Q16" s="9">
        <f t="shared" si="8"/>
        <v>0.55555555555555558</v>
      </c>
      <c r="R16" s="10">
        <f t="shared" si="8"/>
        <v>0</v>
      </c>
      <c r="T16" s="29" t="s">
        <v>26</v>
      </c>
      <c r="U16" s="22">
        <f>COUNTIF(T4:T12,"&gt;=2")</f>
        <v>8</v>
      </c>
      <c r="Z16" s="20"/>
    </row>
    <row r="17" spans="14:27" x14ac:dyDescent="0.35">
      <c r="N17" s="1">
        <v>2</v>
      </c>
      <c r="O17" s="11">
        <f t="shared" ref="O17:O19" si="9">1-((O$15-$N17)/($R$15-$O$15))^2</f>
        <v>0.88888888888888884</v>
      </c>
      <c r="P17">
        <f t="shared" si="8"/>
        <v>1</v>
      </c>
      <c r="Q17">
        <f t="shared" si="8"/>
        <v>0.88888888888888884</v>
      </c>
      <c r="R17" s="12">
        <f t="shared" si="8"/>
        <v>0.55555555555555558</v>
      </c>
      <c r="T17" s="29" t="s">
        <v>27</v>
      </c>
      <c r="U17" s="22">
        <f>COUNT(I3:L3)</f>
        <v>4</v>
      </c>
      <c r="Z17" s="20"/>
    </row>
    <row r="18" spans="14:27" x14ac:dyDescent="0.35">
      <c r="N18" s="1">
        <v>3</v>
      </c>
      <c r="O18" s="11">
        <f t="shared" si="9"/>
        <v>0.55555555555555558</v>
      </c>
      <c r="P18">
        <f t="shared" si="8"/>
        <v>0.88888888888888884</v>
      </c>
      <c r="Q18">
        <f t="shared" si="8"/>
        <v>1</v>
      </c>
      <c r="R18" s="12">
        <f t="shared" si="8"/>
        <v>0.88888888888888884</v>
      </c>
      <c r="T18" s="29" t="s">
        <v>28</v>
      </c>
      <c r="U18" s="22">
        <f>SUM(O16:R19)</f>
        <v>11.555555555555557</v>
      </c>
      <c r="Z18" s="20"/>
    </row>
    <row r="19" spans="14:27" x14ac:dyDescent="0.35">
      <c r="N19" s="1">
        <v>4</v>
      </c>
      <c r="O19" s="13">
        <f t="shared" si="9"/>
        <v>0</v>
      </c>
      <c r="P19" s="14">
        <f t="shared" si="8"/>
        <v>0.55555555555555558</v>
      </c>
      <c r="Q19" s="14">
        <f t="shared" si="8"/>
        <v>0.88888888888888884</v>
      </c>
      <c r="R19" s="15">
        <f t="shared" si="8"/>
        <v>1</v>
      </c>
      <c r="T19" s="29" t="s">
        <v>29</v>
      </c>
      <c r="U19" s="22">
        <f>AVERAGE(U4:U12)</f>
        <v>0.88472222222222219</v>
      </c>
    </row>
    <row r="20" spans="14:27" x14ac:dyDescent="0.35">
      <c r="T20" s="29" t="s">
        <v>30</v>
      </c>
      <c r="U20" s="22">
        <f>U18*SUMPRODUCT(O21:R21,1-O21:R21)/(U17*(U17-1))</f>
        <v>0.69190011685210584</v>
      </c>
    </row>
    <row r="21" spans="14:27" x14ac:dyDescent="0.35">
      <c r="N21" s="28" t="s">
        <v>31</v>
      </c>
      <c r="O21" s="30">
        <f t="array" ref="O21">AVERAGE(I4:I12/$T4:$T12)</f>
        <v>0.16851851851851851</v>
      </c>
      <c r="P21" s="31">
        <f t="array" ref="P21">AVERAGE(J4:J12/$T4:$T12)</f>
        <v>0.21481481481481479</v>
      </c>
      <c r="Q21" s="31">
        <f t="array" ref="Q21">AVERAGE(K4:K12/$T4:$T12)</f>
        <v>0.4</v>
      </c>
      <c r="R21" s="32">
        <f t="array" ref="R21">AVERAGE(L4:L12/$T4:$T12)</f>
        <v>0.21666666666666667</v>
      </c>
      <c r="T21" s="29" t="s">
        <v>32</v>
      </c>
      <c r="U21" s="23">
        <f>(U19-U20)/(1-U20)</f>
        <v>0.62584283836796473</v>
      </c>
    </row>
    <row r="24" spans="14:27" x14ac:dyDescent="0.35">
      <c r="T24" s="29" t="s">
        <v>33</v>
      </c>
      <c r="U24" s="24" t="e">
        <f ca="1">GWET_AC2(I4:L12,2)</f>
        <v>#NAME?</v>
      </c>
      <c r="W24" t="e">
        <f t="array" aca="1" ref="W24:X27" ca="1">GWET_SES(I4:L12,TRUE,2)</f>
        <v>#NAME?</v>
      </c>
      <c r="X24" s="21" t="e">
        <f ca="1"/>
        <v>#NAME?</v>
      </c>
      <c r="Z24" t="e">
        <f t="array" aca="1" ref="Z24:AA30" ca="1">GWET(B4:F13,TRUE,2)</f>
        <v>#NAME?</v>
      </c>
      <c r="AA24" s="21" t="e">
        <f ca="1"/>
        <v>#NAME?</v>
      </c>
    </row>
    <row r="25" spans="14:27" x14ac:dyDescent="0.35">
      <c r="W25" t="e">
        <f ca="1"/>
        <v>#NAME?</v>
      </c>
      <c r="X25" s="22" t="e">
        <f ca="1"/>
        <v>#NAME?</v>
      </c>
      <c r="Z25" t="e">
        <f ca="1"/>
        <v>#NAME?</v>
      </c>
      <c r="AA25" s="22" t="e">
        <f ca="1"/>
        <v>#NAME?</v>
      </c>
    </row>
    <row r="26" spans="14:27" x14ac:dyDescent="0.35">
      <c r="W26" t="e">
        <f ca="1"/>
        <v>#NAME?</v>
      </c>
      <c r="X26" s="22" t="e">
        <f ca="1"/>
        <v>#NAME?</v>
      </c>
      <c r="Z26" t="e">
        <f ca="1"/>
        <v>#NAME?</v>
      </c>
      <c r="AA26" s="22" t="e">
        <f ca="1"/>
        <v>#NAME?</v>
      </c>
    </row>
    <row r="27" spans="14:27" x14ac:dyDescent="0.35">
      <c r="W27" t="e">
        <f ca="1"/>
        <v>#NAME?</v>
      </c>
      <c r="X27" s="23" t="e">
        <f ca="1"/>
        <v>#NAME?</v>
      </c>
      <c r="Z27" t="e">
        <f ca="1"/>
        <v>#NAME?</v>
      </c>
      <c r="AA27" s="22" t="e">
        <f ca="1"/>
        <v>#NAME?</v>
      </c>
    </row>
    <row r="28" spans="14:27" x14ac:dyDescent="0.35">
      <c r="Z28" t="e">
        <f ca="1"/>
        <v>#NAME?</v>
      </c>
      <c r="AA28" s="22" t="e">
        <f ca="1"/>
        <v>#NAME?</v>
      </c>
    </row>
    <row r="29" spans="14:27" x14ac:dyDescent="0.35">
      <c r="Z29" t="e">
        <f ca="1"/>
        <v>#NAME?</v>
      </c>
      <c r="AA29" s="22" t="e">
        <f ca="1"/>
        <v>#NAME?</v>
      </c>
    </row>
    <row r="30" spans="14:27" x14ac:dyDescent="0.35">
      <c r="Z30" t="e">
        <f ca="1"/>
        <v>#NAME?</v>
      </c>
      <c r="AA30" s="23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E42B-43BB-4403-A0A4-C245F17A8BE7}">
  <sheetPr codeName="Sheet28"/>
  <dimension ref="A1:O19"/>
  <sheetViews>
    <sheetView workbookViewId="0"/>
  </sheetViews>
  <sheetFormatPr defaultRowHeight="14.5" x14ac:dyDescent="0.35"/>
  <cols>
    <col min="7" max="7" width="4.1796875" customWidth="1"/>
    <col min="8" max="8" width="5.26953125" customWidth="1"/>
    <col min="13" max="13" width="4.1796875" customWidth="1"/>
    <col min="14" max="16" width="9.1796875" customWidth="1"/>
  </cols>
  <sheetData>
    <row r="1" spans="1:15" x14ac:dyDescent="0.35">
      <c r="A1" t="s">
        <v>0</v>
      </c>
      <c r="H1" t="s">
        <v>1</v>
      </c>
    </row>
    <row r="3" spans="1:15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</row>
    <row r="4" spans="1:15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 t="e">
        <f t="array" aca="1" ref="I4:L12" ca="1">GTRANS(B4:F13)</f>
        <v>#NAME?</v>
      </c>
      <c r="J4" s="9" t="e">
        <f ca="1"/>
        <v>#NAME?</v>
      </c>
      <c r="K4" s="9" t="e">
        <f ca="1"/>
        <v>#NAME?</v>
      </c>
      <c r="L4" s="10" t="e">
        <f ca="1"/>
        <v>#NAME?</v>
      </c>
      <c r="N4" t="e">
        <f t="array" aca="1" ref="N4:O7" ca="1">GWET_SES(I4:L12,TRUE,2)</f>
        <v>#NAME?</v>
      </c>
      <c r="O4" s="21" t="e">
        <f ca="1"/>
        <v>#NAME?</v>
      </c>
    </row>
    <row r="5" spans="1:15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 t="e">
        <f ca="1"/>
        <v>#NAME?</v>
      </c>
      <c r="J5" t="e">
        <f ca="1"/>
        <v>#NAME?</v>
      </c>
      <c r="K5" t="e">
        <f ca="1"/>
        <v>#NAME?</v>
      </c>
      <c r="L5" s="12" t="e">
        <f ca="1"/>
        <v>#NAME?</v>
      </c>
      <c r="N5" t="e">
        <f ca="1"/>
        <v>#NAME?</v>
      </c>
      <c r="O5" s="22" t="e">
        <f ca="1"/>
        <v>#NAME?</v>
      </c>
    </row>
    <row r="6" spans="1:15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 t="e">
        <f ca="1"/>
        <v>#NAME?</v>
      </c>
      <c r="J6" t="e">
        <f ca="1"/>
        <v>#NAME?</v>
      </c>
      <c r="K6" t="e">
        <f ca="1"/>
        <v>#NAME?</v>
      </c>
      <c r="L6" s="12" t="e">
        <f ca="1"/>
        <v>#NAME?</v>
      </c>
      <c r="N6" t="e">
        <f ca="1"/>
        <v>#NAME?</v>
      </c>
      <c r="O6" s="22" t="e">
        <f ca="1"/>
        <v>#NAME?</v>
      </c>
    </row>
    <row r="7" spans="1:15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 t="e">
        <f ca="1"/>
        <v>#NAME?</v>
      </c>
      <c r="J7" t="e">
        <f ca="1"/>
        <v>#NAME?</v>
      </c>
      <c r="K7" t="e">
        <f ca="1"/>
        <v>#NAME?</v>
      </c>
      <c r="L7" s="12" t="e">
        <f ca="1"/>
        <v>#NAME?</v>
      </c>
      <c r="N7" t="e">
        <f ca="1"/>
        <v>#NAME?</v>
      </c>
      <c r="O7" s="23" t="e">
        <f ca="1"/>
        <v>#NAME?</v>
      </c>
    </row>
    <row r="8" spans="1:15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 t="e">
        <f ca="1"/>
        <v>#NAME?</v>
      </c>
      <c r="J8" t="e">
        <f ca="1"/>
        <v>#NAME?</v>
      </c>
      <c r="K8" t="e">
        <f ca="1"/>
        <v>#NAME?</v>
      </c>
      <c r="L8" s="12" t="e">
        <f ca="1"/>
        <v>#NAME?</v>
      </c>
    </row>
    <row r="9" spans="1:15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 t="e">
        <f ca="1"/>
        <v>#NAME?</v>
      </c>
      <c r="J9" t="e">
        <f ca="1"/>
        <v>#NAME?</v>
      </c>
      <c r="K9" t="e">
        <f ca="1"/>
        <v>#NAME?</v>
      </c>
      <c r="L9" s="12" t="e">
        <f ca="1"/>
        <v>#NAME?</v>
      </c>
      <c r="N9" t="s">
        <v>34</v>
      </c>
      <c r="O9" s="24" t="e">
        <f ca="1">GWET_SER(B4:F13,2)</f>
        <v>#NAME?</v>
      </c>
    </row>
    <row r="10" spans="1:15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 t="e">
        <f ca="1"/>
        <v>#NAME?</v>
      </c>
      <c r="J10" t="e">
        <f ca="1"/>
        <v>#NAME?</v>
      </c>
      <c r="K10" t="e">
        <f ca="1"/>
        <v>#NAME?</v>
      </c>
      <c r="L10" s="12" t="e">
        <f ca="1"/>
        <v>#NAME?</v>
      </c>
    </row>
    <row r="11" spans="1:15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1" t="e">
        <f ca="1"/>
        <v>#NAME?</v>
      </c>
      <c r="J11" t="e">
        <f ca="1"/>
        <v>#NAME?</v>
      </c>
      <c r="K11" t="e">
        <f ca="1"/>
        <v>#NAME?</v>
      </c>
      <c r="L11" s="12" t="e">
        <f ca="1"/>
        <v>#NAME?</v>
      </c>
      <c r="N11" t="e">
        <f t="array" aca="1" ref="N11:O17" ca="1">GWET(B4:F13,TRUE,2)</f>
        <v>#NAME?</v>
      </c>
      <c r="O11" s="21" t="e">
        <f ca="1"/>
        <v>#NAME?</v>
      </c>
    </row>
    <row r="12" spans="1:15" x14ac:dyDescent="0.35">
      <c r="A12" s="1">
        <v>9</v>
      </c>
      <c r="B12" s="18"/>
      <c r="C12" s="1"/>
      <c r="D12" s="1"/>
      <c r="E12" s="1"/>
      <c r="F12" s="19"/>
      <c r="G12" s="1"/>
      <c r="H12" s="1">
        <v>10</v>
      </c>
      <c r="I12" s="13" t="e">
        <f ca="1"/>
        <v>#NAME?</v>
      </c>
      <c r="J12" s="14" t="e">
        <f ca="1"/>
        <v>#NAME?</v>
      </c>
      <c r="K12" s="14" t="e">
        <f ca="1"/>
        <v>#NAME?</v>
      </c>
      <c r="L12" s="15" t="e">
        <f ca="1"/>
        <v>#NAME?</v>
      </c>
      <c r="N12" t="e">
        <f ca="1"/>
        <v>#NAME?</v>
      </c>
      <c r="O12" s="22" t="e">
        <f ca="1"/>
        <v>#NAME?</v>
      </c>
    </row>
    <row r="13" spans="1:15" x14ac:dyDescent="0.35">
      <c r="A13" s="1">
        <v>10</v>
      </c>
      <c r="B13" s="25"/>
      <c r="C13" s="26">
        <v>3</v>
      </c>
      <c r="D13" s="26"/>
      <c r="E13" s="26"/>
      <c r="F13" s="27"/>
      <c r="G13" s="1"/>
      <c r="H13" s="1"/>
      <c r="N13" t="e">
        <f ca="1"/>
        <v>#NAME?</v>
      </c>
      <c r="O13" s="22" t="e">
        <f ca="1"/>
        <v>#NAME?</v>
      </c>
    </row>
    <row r="14" spans="1:15" x14ac:dyDescent="0.35">
      <c r="A14" s="1"/>
      <c r="B14" s="1"/>
      <c r="C14" s="1"/>
      <c r="D14" s="1"/>
      <c r="E14" s="1"/>
      <c r="F14" s="1"/>
      <c r="G14" s="1"/>
      <c r="H14" s="29" t="s">
        <v>24</v>
      </c>
      <c r="N14" t="e">
        <f ca="1"/>
        <v>#NAME?</v>
      </c>
      <c r="O14" s="22" t="e">
        <f ca="1"/>
        <v>#NAME?</v>
      </c>
    </row>
    <row r="15" spans="1:15" x14ac:dyDescent="0.35">
      <c r="H15" s="2"/>
      <c r="I15">
        <v>1</v>
      </c>
      <c r="J15">
        <v>2</v>
      </c>
      <c r="K15">
        <v>3</v>
      </c>
      <c r="L15">
        <v>4</v>
      </c>
      <c r="N15" t="e">
        <f ca="1"/>
        <v>#NAME?</v>
      </c>
      <c r="O15" s="22" t="e">
        <f ca="1"/>
        <v>#NAME?</v>
      </c>
    </row>
    <row r="16" spans="1:15" x14ac:dyDescent="0.35">
      <c r="H16" s="1">
        <v>1</v>
      </c>
      <c r="I16" s="8">
        <f>1-((I$15-$H16)/($L$15-$I$15))^2</f>
        <v>1</v>
      </c>
      <c r="J16" s="9">
        <f t="shared" ref="J16:L19" si="0">1-((J$15-$H16)/($L$15-$I$15))^2</f>
        <v>0.88888888888888884</v>
      </c>
      <c r="K16" s="9">
        <f t="shared" si="0"/>
        <v>0.55555555555555558</v>
      </c>
      <c r="L16" s="10">
        <f t="shared" si="0"/>
        <v>0</v>
      </c>
      <c r="N16" t="e">
        <f ca="1"/>
        <v>#NAME?</v>
      </c>
      <c r="O16" s="22" t="e">
        <f ca="1"/>
        <v>#NAME?</v>
      </c>
    </row>
    <row r="17" spans="8:15" x14ac:dyDescent="0.35">
      <c r="H17" s="1">
        <v>2</v>
      </c>
      <c r="I17" s="11">
        <f t="shared" ref="I17:I19" si="1">1-((I$15-$H17)/($L$15-$I$15))^2</f>
        <v>0.88888888888888884</v>
      </c>
      <c r="J17">
        <f t="shared" si="0"/>
        <v>1</v>
      </c>
      <c r="K17">
        <f t="shared" si="0"/>
        <v>0.88888888888888884</v>
      </c>
      <c r="L17" s="12">
        <f t="shared" si="0"/>
        <v>0.55555555555555558</v>
      </c>
      <c r="N17" t="e">
        <f ca="1"/>
        <v>#NAME?</v>
      </c>
      <c r="O17" s="23" t="e">
        <f ca="1"/>
        <v>#NAME?</v>
      </c>
    </row>
    <row r="18" spans="8:15" x14ac:dyDescent="0.35">
      <c r="H18" s="1">
        <v>3</v>
      </c>
      <c r="I18" s="11">
        <f t="shared" si="1"/>
        <v>0.55555555555555558</v>
      </c>
      <c r="J18">
        <f t="shared" si="0"/>
        <v>0.88888888888888884</v>
      </c>
      <c r="K18">
        <f t="shared" si="0"/>
        <v>1</v>
      </c>
      <c r="L18" s="12">
        <f t="shared" si="0"/>
        <v>0.88888888888888884</v>
      </c>
    </row>
    <row r="19" spans="8:15" x14ac:dyDescent="0.35">
      <c r="H19" s="1">
        <v>4</v>
      </c>
      <c r="I19" s="13">
        <f t="shared" si="1"/>
        <v>0</v>
      </c>
      <c r="J19" s="14">
        <f t="shared" si="0"/>
        <v>0.55555555555555558</v>
      </c>
      <c r="K19" s="14">
        <f t="shared" si="0"/>
        <v>0.88888888888888884</v>
      </c>
      <c r="L19" s="15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Cat</vt:lpstr>
      <vt:lpstr>Int</vt:lpstr>
      <vt:lpstr>Gwet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2024-07-24T20:06:36Z</dcterms:created>
  <dcterms:modified xsi:type="dcterms:W3CDTF">2024-07-24T20:09:18Z</dcterms:modified>
</cp:coreProperties>
</file>