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2127B818-0FDF-4FED-99B9-B0DAF491790E}" xr6:coauthVersionLast="47" xr6:coauthVersionMax="47" xr10:uidLastSave="{00000000-0000-0000-0000-000000000000}"/>
  <bookViews>
    <workbookView xWindow="-110" yWindow="-110" windowWidth="19420" windowHeight="10300" xr2:uid="{9273B0EA-D94E-4C15-9DDB-1CE327CF7C10}"/>
  </bookViews>
  <sheets>
    <sheet name="Title" sheetId="4" r:id="rId1"/>
    <sheet name="Sheet 1" sheetId="1" r:id="rId2"/>
    <sheet name="Sheet 2" sheetId="2" r:id="rId3"/>
    <sheet name="Sheet 3" sheetId="3" r:id="rId4"/>
  </sheets>
  <externalReferences>
    <externalReference r:id="rId5"/>
    <externalReference r:id="rId6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3" l="1"/>
  <c r="Q5" i="3" s="1"/>
  <c r="N7" i="3"/>
  <c r="J4" i="3" s="1" a="1"/>
  <c r="M7" i="3"/>
  <c r="L7" i="3"/>
  <c r="K7" i="3"/>
  <c r="J7" i="3"/>
  <c r="F7" i="3"/>
  <c r="E7" i="3"/>
  <c r="D7" i="3"/>
  <c r="C7" i="3"/>
  <c r="B7" i="3"/>
  <c r="O6" i="3"/>
  <c r="I6" i="3"/>
  <c r="G6" i="3"/>
  <c r="T5" i="3"/>
  <c r="S5" i="3"/>
  <c r="R5" i="3"/>
  <c r="O5" i="3"/>
  <c r="I5" i="3"/>
  <c r="G5" i="3"/>
  <c r="G7" i="3" s="1"/>
  <c r="Y4" i="3"/>
  <c r="O4" i="3"/>
  <c r="I4" i="3"/>
  <c r="G4" i="3"/>
  <c r="N3" i="3"/>
  <c r="M3" i="3"/>
  <c r="L3" i="3"/>
  <c r="K3" i="3"/>
  <c r="J3" i="3"/>
  <c r="I3" i="3"/>
  <c r="F7" i="2"/>
  <c r="E7" i="2"/>
  <c r="D7" i="2"/>
  <c r="C7" i="2"/>
  <c r="B7" i="2"/>
  <c r="G6" i="2"/>
  <c r="G7" i="2" s="1"/>
  <c r="G5" i="2"/>
  <c r="G4" i="2"/>
  <c r="N3" i="2"/>
  <c r="N7" i="1"/>
  <c r="M7" i="1"/>
  <c r="L7" i="1"/>
  <c r="K7" i="1"/>
  <c r="J7" i="1"/>
  <c r="F7" i="1"/>
  <c r="E7" i="1"/>
  <c r="D7" i="1"/>
  <c r="C7" i="1"/>
  <c r="B7" i="1"/>
  <c r="O6" i="1"/>
  <c r="I6" i="1"/>
  <c r="G6" i="1"/>
  <c r="S5" i="1"/>
  <c r="T5" i="1" s="1"/>
  <c r="R5" i="1"/>
  <c r="O5" i="1"/>
  <c r="I5" i="1"/>
  <c r="G5" i="1"/>
  <c r="O4" i="1"/>
  <c r="I4" i="1"/>
  <c r="G4" i="1"/>
  <c r="G7" i="1" s="1"/>
  <c r="N3" i="1"/>
  <c r="M3" i="1"/>
  <c r="L3" i="1"/>
  <c r="K3" i="1"/>
  <c r="J3" i="1"/>
  <c r="I3" i="1"/>
  <c r="AA3" i="3" a="1"/>
  <c r="T9" i="3"/>
  <c r="P3" i="2"/>
  <c r="P11" i="2"/>
  <c r="T9" i="1"/>
  <c r="P9" i="2"/>
  <c r="P6" i="2"/>
  <c r="Y3" i="3" a="1"/>
  <c r="I3" i="2" a="1"/>
  <c r="P14" i="2"/>
  <c r="P4" i="2"/>
  <c r="T10" i="1"/>
  <c r="T10" i="3"/>
  <c r="R10" i="1"/>
  <c r="R10" i="3"/>
  <c r="P10" i="2"/>
  <c r="R9" i="1"/>
  <c r="R9" i="3"/>
  <c r="P8" i="2"/>
  <c r="P7" i="2"/>
  <c r="P5" i="2"/>
  <c r="S9" i="3" l="1"/>
  <c r="U10" i="3"/>
  <c r="U10" i="1"/>
  <c r="J15" i="2"/>
  <c r="J11" i="2"/>
  <c r="J7" i="2"/>
  <c r="J3" i="2"/>
  <c r="J16" i="2"/>
  <c r="K7" i="2"/>
  <c r="I15" i="2"/>
  <c r="I11" i="2"/>
  <c r="I7" i="2"/>
  <c r="I3" i="2"/>
  <c r="K17" i="2"/>
  <c r="K9" i="2"/>
  <c r="K5" i="2"/>
  <c r="J17" i="2"/>
  <c r="I17" i="2"/>
  <c r="I13" i="2"/>
  <c r="I9" i="2"/>
  <c r="K16" i="2"/>
  <c r="K4" i="2"/>
  <c r="J12" i="2"/>
  <c r="K15" i="2"/>
  <c r="K11" i="2"/>
  <c r="K3" i="2"/>
  <c r="K14" i="2"/>
  <c r="K10" i="2"/>
  <c r="K6" i="2"/>
  <c r="J5" i="2"/>
  <c r="K12" i="2"/>
  <c r="I12" i="2"/>
  <c r="I8" i="2"/>
  <c r="J14" i="2"/>
  <c r="J10" i="2"/>
  <c r="J6" i="2"/>
  <c r="I14" i="2"/>
  <c r="I10" i="2"/>
  <c r="I6" i="2"/>
  <c r="K13" i="2"/>
  <c r="J13" i="2"/>
  <c r="J9" i="2"/>
  <c r="I5" i="2"/>
  <c r="K8" i="2"/>
  <c r="J8" i="2"/>
  <c r="J4" i="2"/>
  <c r="I16" i="2"/>
  <c r="I4" i="2"/>
  <c r="Y3" i="3"/>
  <c r="Y5" i="3" s="1"/>
  <c r="Y6" i="3" s="1"/>
  <c r="U9" i="1"/>
  <c r="U9" i="3"/>
  <c r="AB4" i="3"/>
  <c r="AA4" i="3"/>
  <c r="AA3" i="3"/>
  <c r="AB3" i="3"/>
  <c r="AB5" i="3" s="1"/>
  <c r="AB6" i="3" s="1"/>
  <c r="S9" i="1"/>
  <c r="V9" i="3"/>
  <c r="S10" i="3"/>
  <c r="S10" i="1"/>
  <c r="N4" i="3"/>
  <c r="N6" i="3"/>
  <c r="L4" i="3"/>
  <c r="M4" i="3"/>
  <c r="M6" i="3"/>
  <c r="K4" i="3"/>
  <c r="L6" i="3"/>
  <c r="J4" i="3"/>
  <c r="K6" i="3"/>
  <c r="J6" i="3"/>
  <c r="N5" i="3"/>
  <c r="M5" i="3"/>
  <c r="L5" i="3"/>
  <c r="K5" i="3"/>
  <c r="J5" i="3"/>
  <c r="V10" i="3"/>
  <c r="O7" i="1"/>
  <c r="Q5" i="1" s="1"/>
  <c r="N14" i="2"/>
  <c r="R4" i="2" a="1"/>
  <c r="S10" i="2" l="1"/>
  <c r="S4" i="2"/>
  <c r="R10" i="2"/>
  <c r="R4" i="2"/>
  <c r="S8" i="2"/>
  <c r="R5" i="2"/>
  <c r="S9" i="2"/>
  <c r="R8" i="2"/>
  <c r="S7" i="2"/>
  <c r="R7" i="2"/>
  <c r="S6" i="2"/>
  <c r="R6" i="2"/>
  <c r="S5" i="2"/>
  <c r="R9" i="2"/>
  <c r="J4" i="1" a="1"/>
  <c r="N4" i="2"/>
  <c r="N6" i="2" s="1"/>
  <c r="V10" i="1"/>
  <c r="V9" i="1"/>
  <c r="N5" i="2"/>
  <c r="N8" i="2" s="1"/>
  <c r="N7" i="2" l="1"/>
  <c r="N9" i="2" s="1"/>
  <c r="N10" i="2" s="1"/>
  <c r="N12" i="2" s="1"/>
  <c r="N6" i="1"/>
  <c r="L4" i="1"/>
  <c r="L6" i="1"/>
  <c r="K6" i="1"/>
  <c r="M6" i="1"/>
  <c r="K4" i="1"/>
  <c r="J4" i="1"/>
  <c r="N5" i="1"/>
  <c r="J6" i="1"/>
  <c r="M4" i="1"/>
  <c r="M5" i="1"/>
  <c r="L5" i="1"/>
  <c r="K5" i="1"/>
  <c r="J5" i="1"/>
  <c r="N4" i="1"/>
</calcChain>
</file>

<file path=xl/sharedStrings.xml><?xml version="1.0" encoding="utf-8"?>
<sst xmlns="http://schemas.openxmlformats.org/spreadsheetml/2006/main" count="77" uniqueCount="48">
  <si>
    <t>Ordered Chi-square Test</t>
  </si>
  <si>
    <t>Expected Values</t>
  </si>
  <si>
    <t>Chi-Square Test</t>
  </si>
  <si>
    <t>very dissat</t>
  </si>
  <si>
    <t>dissat</t>
  </si>
  <si>
    <t>neutral</t>
  </si>
  <si>
    <t>satis</t>
  </si>
  <si>
    <t>very satis</t>
  </si>
  <si>
    <t>Total</t>
  </si>
  <si>
    <t>SUMMARY</t>
  </si>
  <si>
    <t>Alpha</t>
  </si>
  <si>
    <t>older</t>
  </si>
  <si>
    <t>Count</t>
  </si>
  <si>
    <t>Rows</t>
  </si>
  <si>
    <t>Cols</t>
  </si>
  <si>
    <t>df</t>
  </si>
  <si>
    <t>middle</t>
  </si>
  <si>
    <t>young</t>
  </si>
  <si>
    <t>CHI-SQUARE</t>
  </si>
  <si>
    <t xml:space="preserve"> </t>
  </si>
  <si>
    <t>chi-sq</t>
  </si>
  <si>
    <t>p-value</t>
  </si>
  <si>
    <t>x-crit</t>
  </si>
  <si>
    <t>sig</t>
  </si>
  <si>
    <t>Cramer V</t>
  </si>
  <si>
    <t>Pearson's</t>
  </si>
  <si>
    <t>Max likelihood</t>
  </si>
  <si>
    <t>Data in standard format</t>
  </si>
  <si>
    <t>Ordered Test</t>
  </si>
  <si>
    <t>Kendall's Test</t>
  </si>
  <si>
    <t>count</t>
  </si>
  <si>
    <t>alpha</t>
  </si>
  <si>
    <t>mean 1</t>
  </si>
  <si>
    <t>mean 2</t>
  </si>
  <si>
    <t>stdev 1</t>
  </si>
  <si>
    <t>stdev 2</t>
  </si>
  <si>
    <t>cov</t>
  </si>
  <si>
    <t>correl</t>
  </si>
  <si>
    <t>M-sq</t>
  </si>
  <si>
    <t>=CHISQ.DIST.RT(N5,N6)</t>
  </si>
  <si>
    <t>Ordered Analysis</t>
  </si>
  <si>
    <t>Kendall's Correlation</t>
  </si>
  <si>
    <t>M-stat</t>
  </si>
  <si>
    <t>z-stat</t>
  </si>
  <si>
    <t>Real Statistics Using Excel</t>
  </si>
  <si>
    <t>Updated</t>
  </si>
  <si>
    <t>Copyright © 2013 - 2024 Charles Zaiontz</t>
  </si>
  <si>
    <t>Ordered Chi-square Test of Independence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</si>
</sst>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0" xfId="0" quotePrefix="1"/>
    <xf numFmtId="0" fontId="0" fillId="0" borderId="24" xfId="0" applyBorder="1"/>
    <xf numFmtId="0" fontId="0" fillId="0" borderId="25" xfId="0" applyBorder="1"/>
    <xf numFmtId="0" fontId="0" fillId="0" borderId="26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nova2Std"/>
      <definedName name="CHI_MAX2"/>
      <definedName name="CHI_STAT2"/>
      <definedName name="CHISQ_INV_RT"/>
      <definedName name="Freq2RAW"/>
      <definedName name="FTEXT"/>
      <definedName name="KCORREL"/>
      <definedName name="SelectCol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F849-41A3-4469-AF97-DE812026B3E2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44</v>
      </c>
    </row>
    <row r="2" spans="1:13" x14ac:dyDescent="0.35">
      <c r="A2" t="s">
        <v>47</v>
      </c>
    </row>
    <row r="4" spans="1:13" x14ac:dyDescent="0.35">
      <c r="A4" t="s">
        <v>45</v>
      </c>
      <c r="B4" s="39">
        <v>45502</v>
      </c>
    </row>
    <row r="6" spans="1:13" x14ac:dyDescent="0.35">
      <c r="A6" s="40" t="s">
        <v>46</v>
      </c>
    </row>
    <row r="10" spans="1:13" ht="18.5" x14ac:dyDescent="0.45">
      <c r="M10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1CA7-9522-4221-8EBE-8D58ED56D0E0}">
  <dimension ref="A1:V10"/>
  <sheetViews>
    <sheetView workbookViewId="0">
      <selection activeCell="R9" sqref="R9"/>
    </sheetView>
  </sheetViews>
  <sheetFormatPr defaultRowHeight="14.5" x14ac:dyDescent="0.35"/>
  <cols>
    <col min="1" max="1" width="10" customWidth="1"/>
    <col min="2" max="6" width="9.7265625" customWidth="1"/>
    <col min="7" max="7" width="9.1796875" customWidth="1"/>
    <col min="8" max="8" width="5.7265625" customWidth="1"/>
    <col min="9" max="9" width="8.1796875" customWidth="1"/>
    <col min="10" max="14" width="9.7265625" customWidth="1"/>
    <col min="15" max="15" width="7.81640625" customWidth="1"/>
    <col min="16" max="16" width="4.7265625" customWidth="1"/>
    <col min="17" max="17" width="9.1796875" customWidth="1"/>
    <col min="18" max="20" width="9.54296875" customWidth="1"/>
    <col min="21" max="21" width="6.7265625" customWidth="1"/>
    <col min="22" max="22" width="9.54296875" customWidth="1"/>
  </cols>
  <sheetData>
    <row r="1" spans="1:22" x14ac:dyDescent="0.35">
      <c r="A1" s="1" t="s">
        <v>0</v>
      </c>
      <c r="I1" t="s">
        <v>1</v>
      </c>
      <c r="Q1" t="s">
        <v>2</v>
      </c>
    </row>
    <row r="3" spans="1:22" ht="15" thickBot="1" x14ac:dyDescent="0.4">
      <c r="A3" s="2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/>
      <c r="I3" t="str">
        <f t="shared" ref="I3:N3" si="0">IF(A3="","",A3)</f>
        <v/>
      </c>
      <c r="J3" s="2" t="str">
        <f t="shared" si="0"/>
        <v>very dissat</v>
      </c>
      <c r="K3" s="2" t="str">
        <f t="shared" si="0"/>
        <v>dissat</v>
      </c>
      <c r="L3" s="2" t="str">
        <f t="shared" si="0"/>
        <v>neutral</v>
      </c>
      <c r="M3" s="2" t="str">
        <f t="shared" si="0"/>
        <v>satis</v>
      </c>
      <c r="N3" s="2" t="str">
        <f t="shared" si="0"/>
        <v>very satis</v>
      </c>
      <c r="O3" s="3" t="s">
        <v>8</v>
      </c>
      <c r="Q3" t="s">
        <v>9</v>
      </c>
      <c r="S3" t="s">
        <v>10</v>
      </c>
      <c r="T3">
        <v>0.05</v>
      </c>
    </row>
    <row r="4" spans="1:22" ht="15" thickTop="1" x14ac:dyDescent="0.35">
      <c r="A4" s="2" t="s">
        <v>11</v>
      </c>
      <c r="B4" s="4">
        <v>5</v>
      </c>
      <c r="C4" s="5">
        <v>9</v>
      </c>
      <c r="D4" s="5">
        <v>8</v>
      </c>
      <c r="E4" s="5">
        <v>12</v>
      </c>
      <c r="F4" s="6">
        <v>7</v>
      </c>
      <c r="G4" s="2">
        <f>SUM(B4:F4)</f>
        <v>41</v>
      </c>
      <c r="I4" s="2" t="str">
        <f>IF(A4="","",A4)</f>
        <v>older</v>
      </c>
      <c r="J4" s="7">
        <f t="array" ref="J4:N6">MMULT(O4:O6,J7:N7)/O7</f>
        <v>3.2283464566929134</v>
      </c>
      <c r="K4" s="8">
        <v>6.4566929133858268</v>
      </c>
      <c r="L4" s="8">
        <v>9.6850393700787407</v>
      </c>
      <c r="M4" s="8">
        <v>12.913385826771654</v>
      </c>
      <c r="N4" s="9">
        <v>8.7165354330708666</v>
      </c>
      <c r="O4">
        <f>SUM(B4:F4)</f>
        <v>41</v>
      </c>
      <c r="Q4" s="15" t="s">
        <v>12</v>
      </c>
      <c r="R4" s="15" t="s">
        <v>13</v>
      </c>
      <c r="S4" s="15" t="s">
        <v>14</v>
      </c>
      <c r="T4" s="15" t="s">
        <v>15</v>
      </c>
    </row>
    <row r="5" spans="1:22" x14ac:dyDescent="0.35">
      <c r="A5" s="2" t="s">
        <v>16</v>
      </c>
      <c r="B5" s="16">
        <v>3</v>
      </c>
      <c r="C5" s="2">
        <v>5</v>
      </c>
      <c r="D5" s="2">
        <v>11</v>
      </c>
      <c r="E5" s="2">
        <v>13</v>
      </c>
      <c r="F5" s="17">
        <v>6</v>
      </c>
      <c r="G5" s="2">
        <f t="shared" ref="G5:G6" si="1">SUM(B5:F5)</f>
        <v>38</v>
      </c>
      <c r="I5" s="2" t="str">
        <f>IF(A5="","",A5)</f>
        <v>middle</v>
      </c>
      <c r="J5" s="10">
        <v>2.9921259842519685</v>
      </c>
      <c r="K5">
        <v>5.984251968503937</v>
      </c>
      <c r="L5">
        <v>8.9763779527559056</v>
      </c>
      <c r="M5">
        <v>11.968503937007874</v>
      </c>
      <c r="N5" s="11">
        <v>8.0787401574803148</v>
      </c>
      <c r="O5">
        <f>SUM(B5:F5)</f>
        <v>38</v>
      </c>
      <c r="Q5">
        <f>O7</f>
        <v>127</v>
      </c>
      <c r="R5">
        <f>COUNT(B4:B6)</f>
        <v>3</v>
      </c>
      <c r="S5">
        <f>COUNT(B4:F4)</f>
        <v>5</v>
      </c>
      <c r="T5">
        <f>(R5-1)*(S5-1)</f>
        <v>8</v>
      </c>
    </row>
    <row r="6" spans="1:22" x14ac:dyDescent="0.35">
      <c r="A6" s="2" t="s">
        <v>17</v>
      </c>
      <c r="B6" s="18">
        <v>2</v>
      </c>
      <c r="C6" s="19">
        <v>6</v>
      </c>
      <c r="D6" s="19">
        <v>11</v>
      </c>
      <c r="E6" s="19">
        <v>15</v>
      </c>
      <c r="F6" s="20">
        <v>14</v>
      </c>
      <c r="G6" s="2">
        <f t="shared" si="1"/>
        <v>48</v>
      </c>
      <c r="I6" s="2" t="str">
        <f>IF(A6="","",A6)</f>
        <v>young</v>
      </c>
      <c r="J6" s="12">
        <v>3.7795275590551181</v>
      </c>
      <c r="K6" s="13">
        <v>7.5590551181102361</v>
      </c>
      <c r="L6" s="13">
        <v>11.338582677165354</v>
      </c>
      <c r="M6" s="13">
        <v>15.118110236220472</v>
      </c>
      <c r="N6" s="14">
        <v>10.204724409448819</v>
      </c>
      <c r="O6">
        <f>SUM(B6:F6)</f>
        <v>48</v>
      </c>
    </row>
    <row r="7" spans="1:22" ht="15" thickBot="1" x14ac:dyDescent="0.4">
      <c r="A7" s="2"/>
      <c r="B7" s="2">
        <f>SUM(B4:B6)</f>
        <v>10</v>
      </c>
      <c r="C7" s="2">
        <f t="shared" ref="C7:G7" si="2">SUM(C4:C6)</f>
        <v>20</v>
      </c>
      <c r="D7" s="2">
        <f t="shared" si="2"/>
        <v>30</v>
      </c>
      <c r="E7" s="2">
        <f t="shared" si="2"/>
        <v>40</v>
      </c>
      <c r="F7" s="2">
        <f t="shared" si="2"/>
        <v>27</v>
      </c>
      <c r="G7" s="2">
        <f t="shared" si="2"/>
        <v>127</v>
      </c>
      <c r="I7" s="2" t="s">
        <v>8</v>
      </c>
      <c r="J7">
        <f>SUM(B4:B6)</f>
        <v>10</v>
      </c>
      <c r="K7">
        <f>SUM(C4:C6)</f>
        <v>20</v>
      </c>
      <c r="L7">
        <f>SUM(D4:D6)</f>
        <v>30</v>
      </c>
      <c r="M7">
        <f>SUM(E4:E6)</f>
        <v>40</v>
      </c>
      <c r="N7">
        <f>SUM(F4:F6)</f>
        <v>27</v>
      </c>
      <c r="O7">
        <f>SUM(O4:O6)</f>
        <v>127</v>
      </c>
      <c r="Q7" t="s">
        <v>18</v>
      </c>
    </row>
    <row r="8" spans="1:22" ht="15" thickTop="1" x14ac:dyDescent="0.35">
      <c r="Q8" s="15" t="s">
        <v>19</v>
      </c>
      <c r="R8" s="15" t="s">
        <v>20</v>
      </c>
      <c r="S8" s="15" t="s">
        <v>21</v>
      </c>
      <c r="T8" s="15" t="s">
        <v>22</v>
      </c>
      <c r="U8" s="15" t="s">
        <v>23</v>
      </c>
      <c r="V8" s="15" t="s">
        <v>24</v>
      </c>
    </row>
    <row r="9" spans="1:22" x14ac:dyDescent="0.35">
      <c r="Q9" t="s">
        <v>25</v>
      </c>
      <c r="R9">
        <f>[2]!CHI_STAT2(B4:F6,J4:N6)</f>
        <v>6.4937232315488362</v>
      </c>
      <c r="S9">
        <f>_xlfn.CHISQ.DIST.RT(R9,T5)</f>
        <v>0.59210394987242743</v>
      </c>
      <c r="T9">
        <f>[2]!CHISQ_INV_RT(T3,T5)</f>
        <v>15.507313055865449</v>
      </c>
      <c r="U9" s="2" t="str">
        <f>IF(T9&lt;R9,"yes","no")</f>
        <v>no</v>
      </c>
      <c r="V9">
        <f>SQRT(R9/(Q5*(MIN(R5,S5)-1)))</f>
        <v>0.15989321278367871</v>
      </c>
    </row>
    <row r="10" spans="1:22" x14ac:dyDescent="0.35">
      <c r="Q10" s="21" t="s">
        <v>26</v>
      </c>
      <c r="R10" s="21">
        <f>[2]!CHI_MAX2(B4:F6,J4:N6)</f>
        <v>6.3684257736888288</v>
      </c>
      <c r="S10" s="21">
        <f>_xlfn.CHISQ.DIST.RT(R10,T5)</f>
        <v>0.60603587963949712</v>
      </c>
      <c r="T10" s="21">
        <f>[2]!CHISQ_INV_RT(T3,T5)</f>
        <v>15.507313055865449</v>
      </c>
      <c r="U10" s="19" t="str">
        <f>IF(T10&lt;R10,"yes","no")</f>
        <v>no</v>
      </c>
      <c r="V10" s="21">
        <f>SQRT(R10/(Q5*(MIN(R5,S5)-1)))</f>
        <v>0.15834311609949372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CCDF-EAE0-499B-A2FF-D9B6705E14AB}">
  <dimension ref="A1:V17"/>
  <sheetViews>
    <sheetView workbookViewId="0">
      <selection activeCell="G4" sqref="G4:G6"/>
    </sheetView>
  </sheetViews>
  <sheetFormatPr defaultRowHeight="14.5" x14ac:dyDescent="0.35"/>
  <cols>
    <col min="1" max="7" width="5" customWidth="1"/>
    <col min="8" max="8" width="4.453125" customWidth="1"/>
    <col min="9" max="11" width="8.1796875" customWidth="1"/>
    <col min="14" max="14" width="12" bestFit="1" customWidth="1"/>
    <col min="15" max="15" width="3.7265625" customWidth="1"/>
    <col min="16" max="16" width="43.7265625" customWidth="1"/>
  </cols>
  <sheetData>
    <row r="1" spans="1:22" x14ac:dyDescent="0.35">
      <c r="A1" s="1" t="s">
        <v>0</v>
      </c>
      <c r="I1" t="s">
        <v>27</v>
      </c>
      <c r="M1" t="s">
        <v>28</v>
      </c>
      <c r="R1" t="s">
        <v>29</v>
      </c>
    </row>
    <row r="3" spans="1:22" x14ac:dyDescent="0.35">
      <c r="A3" s="2"/>
      <c r="B3" s="2">
        <v>-2</v>
      </c>
      <c r="C3" s="2">
        <v>-1</v>
      </c>
      <c r="D3" s="2">
        <v>0</v>
      </c>
      <c r="E3" s="2">
        <v>1</v>
      </c>
      <c r="F3" s="2">
        <v>2</v>
      </c>
      <c r="G3" s="2"/>
      <c r="I3" s="22">
        <f t="array" ref="I3:K17">[2]!Anova2Std(A3:F6)</f>
        <v>2</v>
      </c>
      <c r="J3" s="23">
        <v>-2</v>
      </c>
      <c r="K3" s="24">
        <v>5</v>
      </c>
      <c r="M3" t="s">
        <v>30</v>
      </c>
      <c r="N3" s="29">
        <f>SUM(B4:F6)</f>
        <v>127</v>
      </c>
      <c r="P3" t="str">
        <f>[2]!FTEXT(N3)</f>
        <v>=SUM(B4:F6)</v>
      </c>
      <c r="R3" t="s">
        <v>31</v>
      </c>
      <c r="S3" s="29">
        <v>0.05</v>
      </c>
    </row>
    <row r="4" spans="1:22" x14ac:dyDescent="0.35">
      <c r="A4" s="2">
        <v>2</v>
      </c>
      <c r="B4" s="30">
        <v>5</v>
      </c>
      <c r="C4" s="31">
        <v>9</v>
      </c>
      <c r="D4" s="31">
        <v>8</v>
      </c>
      <c r="E4" s="31">
        <v>12</v>
      </c>
      <c r="F4" s="32">
        <v>7</v>
      </c>
      <c r="G4" s="2">
        <f>SUM(B4:F4)</f>
        <v>41</v>
      </c>
      <c r="I4" s="25">
        <v>2</v>
      </c>
      <c r="J4">
        <v>-1</v>
      </c>
      <c r="K4" s="26">
        <v>9</v>
      </c>
      <c r="M4" t="s">
        <v>32</v>
      </c>
      <c r="N4" s="33">
        <f>SUMPRODUCT(I3:I17,K3:K17)/N3</f>
        <v>0.94488188976377951</v>
      </c>
      <c r="P4" t="str">
        <f>[2]!FTEXT(N4)</f>
        <v>=SUMPRODUCT(I3:I17,K3:K17)/N3</v>
      </c>
      <c r="R4" t="str">
        <f t="array" ref="R4:S10">[2]!KCORREL([2]!Freq2RAW(I3:I17,K3:K17),[2]!Freq2RAW(J3:K17),TRUE,,S3)</f>
        <v>tau</v>
      </c>
      <c r="S4" s="33">
        <v>-0.14897539722381062</v>
      </c>
    </row>
    <row r="5" spans="1:22" x14ac:dyDescent="0.35">
      <c r="A5" s="2">
        <v>1</v>
      </c>
      <c r="B5" s="16">
        <v>3</v>
      </c>
      <c r="C5" s="2">
        <v>5</v>
      </c>
      <c r="D5" s="2">
        <v>11</v>
      </c>
      <c r="E5" s="2">
        <v>13</v>
      </c>
      <c r="F5" s="17">
        <v>6</v>
      </c>
      <c r="G5" s="2">
        <f t="shared" ref="G5:G6" si="0">SUM(B5:F5)</f>
        <v>38</v>
      </c>
      <c r="I5" s="25">
        <v>2</v>
      </c>
      <c r="J5">
        <v>0</v>
      </c>
      <c r="K5" s="26">
        <v>8</v>
      </c>
      <c r="M5" t="s">
        <v>33</v>
      </c>
      <c r="N5" s="33">
        <f>SUMPRODUCT(J3:J17,K3:K17)/N3</f>
        <v>0.42519685039370081</v>
      </c>
      <c r="P5" t="str">
        <f>[2]!FTEXT(N5)</f>
        <v>=SUMPRODUCT(J3:J17,K3:K17)/N3</v>
      </c>
      <c r="R5" t="str">
        <v>s.e.</v>
      </c>
      <c r="S5" s="33">
        <v>7.5956390356195405E-2</v>
      </c>
      <c r="V5" s="35"/>
    </row>
    <row r="6" spans="1:22" x14ac:dyDescent="0.35">
      <c r="A6" s="2">
        <v>0</v>
      </c>
      <c r="B6" s="18">
        <v>2</v>
      </c>
      <c r="C6" s="19">
        <v>6</v>
      </c>
      <c r="D6" s="19">
        <v>11</v>
      </c>
      <c r="E6" s="19">
        <v>15</v>
      </c>
      <c r="F6" s="20">
        <v>14</v>
      </c>
      <c r="G6" s="2">
        <f t="shared" si="0"/>
        <v>48</v>
      </c>
      <c r="I6" s="25">
        <v>2</v>
      </c>
      <c r="J6">
        <v>1</v>
      </c>
      <c r="K6" s="26">
        <v>12</v>
      </c>
      <c r="M6" t="s">
        <v>34</v>
      </c>
      <c r="N6" s="33">
        <f>SQRT(SUMPRODUCT((I3:I17-N4)^2,K3:K17)/N3)</f>
        <v>0.83531395025989541</v>
      </c>
      <c r="P6" t="str">
        <f>[2]!FTEXT(N6)</f>
        <v>=SQRT(SUMPRODUCT((I3:I17-N4)^2,K3:K17)/N3)</v>
      </c>
      <c r="R6" t="str">
        <v>z</v>
      </c>
      <c r="S6" s="33">
        <v>-1.9613280268479663</v>
      </c>
    </row>
    <row r="7" spans="1:22" x14ac:dyDescent="0.35">
      <c r="A7" s="2"/>
      <c r="B7" s="2">
        <f>SUM(B4:B6)</f>
        <v>10</v>
      </c>
      <c r="C7" s="2">
        <f t="shared" ref="C7:G7" si="1">SUM(C4:C6)</f>
        <v>20</v>
      </c>
      <c r="D7" s="2">
        <f t="shared" si="1"/>
        <v>30</v>
      </c>
      <c r="E7" s="2">
        <f t="shared" si="1"/>
        <v>40</v>
      </c>
      <c r="F7" s="2">
        <f t="shared" si="1"/>
        <v>27</v>
      </c>
      <c r="G7" s="2">
        <f t="shared" si="1"/>
        <v>127</v>
      </c>
      <c r="I7" s="25">
        <v>2</v>
      </c>
      <c r="J7">
        <v>2</v>
      </c>
      <c r="K7" s="26">
        <v>7</v>
      </c>
      <c r="M7" t="s">
        <v>35</v>
      </c>
      <c r="N7" s="33">
        <f>SQRT(SUMPRODUCT((J3:J17-N5)^2,K3:K17)/N3)</f>
        <v>1.2070637572248735</v>
      </c>
      <c r="P7" t="str">
        <f>[2]!FTEXT(N7)</f>
        <v>=SQRT(SUMPRODUCT((J3:J17-N5)^2,K3:K17)/N3)</v>
      </c>
      <c r="R7" t="str">
        <v>z-crit</v>
      </c>
      <c r="S7" s="33">
        <v>1.9599639845400536</v>
      </c>
    </row>
    <row r="8" spans="1:22" x14ac:dyDescent="0.35">
      <c r="I8" s="25">
        <v>1</v>
      </c>
      <c r="J8">
        <v>-2</v>
      </c>
      <c r="K8" s="26">
        <v>3</v>
      </c>
      <c r="M8" t="s">
        <v>36</v>
      </c>
      <c r="N8" s="33">
        <f>SUMPRODUCT(I3:I17-N4,J3:J17-N5,K3:K17)/N3</f>
        <v>-0.18128836257672515</v>
      </c>
      <c r="P8" t="str">
        <f>[2]!FTEXT(N8)</f>
        <v>=SUMPRODUCT(I3:I17-N4,J3:J17-N5,K3:K17)/N3</v>
      </c>
      <c r="R8" t="str">
        <v>p-value</v>
      </c>
      <c r="S8" s="33">
        <v>4.9840769897199433E-2</v>
      </c>
    </row>
    <row r="9" spans="1:22" x14ac:dyDescent="0.35">
      <c r="I9" s="25">
        <v>1</v>
      </c>
      <c r="J9">
        <v>-1</v>
      </c>
      <c r="K9" s="26">
        <v>5</v>
      </c>
      <c r="M9" t="s">
        <v>37</v>
      </c>
      <c r="N9" s="33">
        <f>N8/(N6*N7)</f>
        <v>-0.17980012185976976</v>
      </c>
      <c r="P9" t="str">
        <f>[2]!FTEXT(N9)</f>
        <v>=N8/(N6*N7)</v>
      </c>
      <c r="R9" t="str">
        <v>lower</v>
      </c>
      <c r="S9" s="33">
        <v>-0.29784718671761906</v>
      </c>
    </row>
    <row r="10" spans="1:22" x14ac:dyDescent="0.35">
      <c r="I10" s="25">
        <v>1</v>
      </c>
      <c r="J10">
        <v>0</v>
      </c>
      <c r="K10" s="26">
        <v>11</v>
      </c>
      <c r="M10" t="s">
        <v>38</v>
      </c>
      <c r="N10" s="33">
        <f>(N3-1)*N9^2</f>
        <v>4.0733385614192947</v>
      </c>
      <c r="P10" t="str">
        <f>[2]!FTEXT(N10)</f>
        <v>=(N3-1)*N9^2</v>
      </c>
      <c r="R10" t="str">
        <v>upper</v>
      </c>
      <c r="S10" s="34">
        <v>-1.0360773000217538E-4</v>
      </c>
    </row>
    <row r="11" spans="1:22" x14ac:dyDescent="0.35">
      <c r="I11" s="25">
        <v>1</v>
      </c>
      <c r="J11">
        <v>1</v>
      </c>
      <c r="K11" s="26">
        <v>13</v>
      </c>
      <c r="M11" t="s">
        <v>15</v>
      </c>
      <c r="N11" s="33">
        <v>1</v>
      </c>
      <c r="P11" t="str">
        <f>[2]!FTEXT(N11)</f>
        <v>1</v>
      </c>
    </row>
    <row r="12" spans="1:22" x14ac:dyDescent="0.35">
      <c r="I12" s="25">
        <v>1</v>
      </c>
      <c r="J12">
        <v>2</v>
      </c>
      <c r="K12" s="26">
        <v>6</v>
      </c>
      <c r="M12" t="s">
        <v>21</v>
      </c>
      <c r="N12" s="34">
        <f>CHIDIST(N10,N11)</f>
        <v>4.356508937290169E-2</v>
      </c>
      <c r="P12" s="35" t="s">
        <v>39</v>
      </c>
    </row>
    <row r="13" spans="1:22" x14ac:dyDescent="0.35">
      <c r="I13" s="25">
        <v>0</v>
      </c>
      <c r="J13">
        <v>-2</v>
      </c>
      <c r="K13" s="26">
        <v>2</v>
      </c>
    </row>
    <row r="14" spans="1:22" x14ac:dyDescent="0.35">
      <c r="I14" s="25">
        <v>0</v>
      </c>
      <c r="J14">
        <v>-1</v>
      </c>
      <c r="K14" s="26">
        <v>6</v>
      </c>
      <c r="M14" t="s">
        <v>37</v>
      </c>
      <c r="N14">
        <f>CORREL([2]!Freq2RAW(I3:I17,K3:K17),[2]!Freq2RAW(J3:K17))</f>
        <v>-0.17980012185976985</v>
      </c>
      <c r="P14" t="str">
        <f>[2]!FTEXT(N14)</f>
        <v>=CORREL(Freq2RAW(I3:I17,K3:K17),Freq2RAW(J3:K17))</v>
      </c>
    </row>
    <row r="15" spans="1:22" x14ac:dyDescent="0.35">
      <c r="I15" s="25">
        <v>0</v>
      </c>
      <c r="J15">
        <v>0</v>
      </c>
      <c r="K15" s="26">
        <v>11</v>
      </c>
    </row>
    <row r="16" spans="1:22" x14ac:dyDescent="0.35">
      <c r="I16" s="25">
        <v>0</v>
      </c>
      <c r="J16">
        <v>1</v>
      </c>
      <c r="K16" s="26">
        <v>15</v>
      </c>
    </row>
    <row r="17" spans="9:11" x14ac:dyDescent="0.35">
      <c r="I17" s="27">
        <v>0</v>
      </c>
      <c r="J17" s="21">
        <v>2</v>
      </c>
      <c r="K17" s="28">
        <v>14</v>
      </c>
    </row>
  </sheetData>
  <pageMargins left="0.7" right="0.7" top="0.75" bottom="0.75" header="0.3" footer="0.3"/>
  <pageSetup paperSize="9" orientation="portrait" r:id="rId1"/>
  <ignoredErrors>
    <ignoredError sqref="B7:F7 G4:G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E7B3-0DBF-4340-BCBE-4687A2FDA4BF}">
  <dimension ref="A1:AB10"/>
  <sheetViews>
    <sheetView workbookViewId="0">
      <selection activeCell="O4" sqref="O4:O6"/>
    </sheetView>
  </sheetViews>
  <sheetFormatPr defaultRowHeight="14.5" x14ac:dyDescent="0.35"/>
  <cols>
    <col min="1" max="7" width="5" customWidth="1"/>
    <col min="8" max="8" width="5.7265625" customWidth="1"/>
    <col min="9" max="9" width="6.26953125" customWidth="1"/>
    <col min="15" max="15" width="6.54296875" customWidth="1"/>
    <col min="17" max="17" width="9.1796875" customWidth="1"/>
    <col min="18" max="22" width="9.54296875" customWidth="1"/>
    <col min="26" max="26" width="9.1796875" customWidth="1"/>
  </cols>
  <sheetData>
    <row r="1" spans="1:28" x14ac:dyDescent="0.35">
      <c r="A1" s="1" t="s">
        <v>0</v>
      </c>
      <c r="I1" t="s">
        <v>1</v>
      </c>
      <c r="Q1" t="s">
        <v>2</v>
      </c>
      <c r="X1" t="s">
        <v>40</v>
      </c>
      <c r="AA1" t="s">
        <v>41</v>
      </c>
    </row>
    <row r="3" spans="1:28" ht="15" thickBot="1" x14ac:dyDescent="0.4">
      <c r="A3" s="2"/>
      <c r="B3" s="2">
        <v>-2</v>
      </c>
      <c r="C3" s="2">
        <v>-1</v>
      </c>
      <c r="D3" s="2">
        <v>0</v>
      </c>
      <c r="E3" s="2">
        <v>1</v>
      </c>
      <c r="F3" s="2">
        <v>2</v>
      </c>
      <c r="G3" s="2"/>
      <c r="I3" t="str">
        <f t="shared" ref="I3:N3" si="0">IF(A3="","",A3)</f>
        <v/>
      </c>
      <c r="J3">
        <f t="shared" si="0"/>
        <v>-2</v>
      </c>
      <c r="K3">
        <f t="shared" si="0"/>
        <v>-1</v>
      </c>
      <c r="L3">
        <f t="shared" si="0"/>
        <v>0</v>
      </c>
      <c r="M3">
        <f t="shared" si="0"/>
        <v>1</v>
      </c>
      <c r="N3">
        <f t="shared" si="0"/>
        <v>2</v>
      </c>
      <c r="O3" s="3" t="s">
        <v>8</v>
      </c>
      <c r="Q3" t="s">
        <v>9</v>
      </c>
      <c r="S3" t="s">
        <v>10</v>
      </c>
      <c r="T3">
        <v>0.05</v>
      </c>
      <c r="X3" t="s">
        <v>37</v>
      </c>
      <c r="Y3" s="36">
        <f t="array" ref="Y3">CORREL([2]!Freq2RAW([2]!SelectCols([2]!Anova2Std(A3:F6),"1,3")),[2]!Freq2RAW([2]!SelectCols([2]!Anova2Std(A3:F6),"2,3")))</f>
        <v>-0.17980012185976985</v>
      </c>
      <c r="AA3" t="str">
        <f t="array" ref="AA3:AB4">[2]!KCORREL([2]!Freq2RAW([2]!SelectCols([2]!Anova2Std(A3:F6),"1,3")),[2]!Freq2RAW([2]!SelectCols([2]!Anova2Std(A3:F6),"2,3")),TRUE)</f>
        <v>tau</v>
      </c>
      <c r="AB3" s="36">
        <v>-0.14897539722381062</v>
      </c>
    </row>
    <row r="4" spans="1:28" ht="15" thickTop="1" x14ac:dyDescent="0.35">
      <c r="A4" s="2">
        <v>2</v>
      </c>
      <c r="B4" s="30">
        <v>5</v>
      </c>
      <c r="C4" s="31">
        <v>9</v>
      </c>
      <c r="D4" s="31">
        <v>8</v>
      </c>
      <c r="E4" s="31">
        <v>12</v>
      </c>
      <c r="F4" s="32">
        <v>7</v>
      </c>
      <c r="G4" s="2">
        <f>SUM(B4:F4)</f>
        <v>41</v>
      </c>
      <c r="I4" s="2">
        <f>IF(A4="","",A4)</f>
        <v>2</v>
      </c>
      <c r="J4" s="7">
        <f t="array" ref="J4:N6">MMULT(O4:O6,J7:N7)/O7</f>
        <v>3.2283464566929134</v>
      </c>
      <c r="K4" s="8">
        <v>6.4566929133858268</v>
      </c>
      <c r="L4" s="8">
        <v>9.6850393700787407</v>
      </c>
      <c r="M4" s="8">
        <v>12.913385826771654</v>
      </c>
      <c r="N4" s="9">
        <v>8.7165354330708666</v>
      </c>
      <c r="O4">
        <f>SUM(B4:F4)</f>
        <v>41</v>
      </c>
      <c r="Q4" s="15" t="s">
        <v>12</v>
      </c>
      <c r="R4" s="15" t="s">
        <v>13</v>
      </c>
      <c r="S4" s="15" t="s">
        <v>14</v>
      </c>
      <c r="T4" s="15" t="s">
        <v>15</v>
      </c>
      <c r="X4" t="s">
        <v>30</v>
      </c>
      <c r="Y4" s="37">
        <f>SUM(B4:F6)</f>
        <v>127</v>
      </c>
      <c r="AA4" t="str">
        <v>s.e.</v>
      </c>
      <c r="AB4" s="37">
        <v>7.5956390356195405E-2</v>
      </c>
    </row>
    <row r="5" spans="1:28" x14ac:dyDescent="0.35">
      <c r="A5" s="2">
        <v>1</v>
      </c>
      <c r="B5" s="16">
        <v>3</v>
      </c>
      <c r="C5" s="2">
        <v>5</v>
      </c>
      <c r="D5" s="2">
        <v>11</v>
      </c>
      <c r="E5" s="2">
        <v>13</v>
      </c>
      <c r="F5" s="17">
        <v>6</v>
      </c>
      <c r="G5" s="2">
        <f t="shared" ref="G5:G6" si="1">SUM(B5:F5)</f>
        <v>38</v>
      </c>
      <c r="I5" s="2">
        <f>IF(A5="","",A5)</f>
        <v>1</v>
      </c>
      <c r="J5" s="10">
        <v>2.9921259842519685</v>
      </c>
      <c r="K5">
        <v>5.984251968503937</v>
      </c>
      <c r="L5">
        <v>8.9763779527559056</v>
      </c>
      <c r="M5">
        <v>11.968503937007874</v>
      </c>
      <c r="N5" s="11">
        <v>8.0787401574803148</v>
      </c>
      <c r="O5">
        <f>SUM(B5:F5)</f>
        <v>38</v>
      </c>
      <c r="Q5">
        <f>O7</f>
        <v>127</v>
      </c>
      <c r="R5">
        <f>COUNT(B4:B6)</f>
        <v>3</v>
      </c>
      <c r="S5">
        <f>COUNT(B4:F4)</f>
        <v>5</v>
      </c>
      <c r="T5">
        <f>(R5-1)*(S5-1)</f>
        <v>8</v>
      </c>
      <c r="X5" t="s">
        <v>42</v>
      </c>
      <c r="Y5" s="37">
        <f>(Y4-1)*Y3^2</f>
        <v>4.0733385614192983</v>
      </c>
      <c r="AA5" t="s">
        <v>43</v>
      </c>
      <c r="AB5" s="37">
        <f>AB3/AB4</f>
        <v>-1.9613280268479663</v>
      </c>
    </row>
    <row r="6" spans="1:28" x14ac:dyDescent="0.35">
      <c r="A6" s="2">
        <v>0</v>
      </c>
      <c r="B6" s="18">
        <v>2</v>
      </c>
      <c r="C6" s="19">
        <v>6</v>
      </c>
      <c r="D6" s="19">
        <v>11</v>
      </c>
      <c r="E6" s="19">
        <v>15</v>
      </c>
      <c r="F6" s="20">
        <v>14</v>
      </c>
      <c r="G6" s="2">
        <f t="shared" si="1"/>
        <v>48</v>
      </c>
      <c r="I6" s="2">
        <f>IF(A6="","",A6)</f>
        <v>0</v>
      </c>
      <c r="J6" s="12">
        <v>3.7795275590551181</v>
      </c>
      <c r="K6" s="13">
        <v>7.5590551181102361</v>
      </c>
      <c r="L6" s="13">
        <v>11.338582677165354</v>
      </c>
      <c r="M6" s="13">
        <v>15.118110236220472</v>
      </c>
      <c r="N6" s="14">
        <v>10.204724409448819</v>
      </c>
      <c r="O6">
        <f>SUM(B6:F6)</f>
        <v>48</v>
      </c>
      <c r="X6" t="s">
        <v>21</v>
      </c>
      <c r="Y6" s="38">
        <f>_xlfn.CHISQ.DIST.RT(Y5,1)</f>
        <v>4.3565089372901593E-2</v>
      </c>
      <c r="AA6" t="s">
        <v>21</v>
      </c>
      <c r="AB6" s="38">
        <f>2*_xlfn.NORM.S.DIST(-ABS(AB5),TRUE)</f>
        <v>4.9840769897199329E-2</v>
      </c>
    </row>
    <row r="7" spans="1:28" ht="15" thickBot="1" x14ac:dyDescent="0.4">
      <c r="A7" s="2"/>
      <c r="B7" s="2">
        <f>SUM(B4:B6)</f>
        <v>10</v>
      </c>
      <c r="C7" s="2">
        <f t="shared" ref="C7:G7" si="2">SUM(C4:C6)</f>
        <v>20</v>
      </c>
      <c r="D7" s="2">
        <f t="shared" si="2"/>
        <v>30</v>
      </c>
      <c r="E7" s="2">
        <f t="shared" si="2"/>
        <v>40</v>
      </c>
      <c r="F7" s="2">
        <f t="shared" si="2"/>
        <v>27</v>
      </c>
      <c r="G7" s="2">
        <f t="shared" si="2"/>
        <v>127</v>
      </c>
      <c r="I7" s="2" t="s">
        <v>8</v>
      </c>
      <c r="J7">
        <f>SUM(B4:B6)</f>
        <v>10</v>
      </c>
      <c r="K7">
        <f>SUM(C4:C6)</f>
        <v>20</v>
      </c>
      <c r="L7">
        <f>SUM(D4:D6)</f>
        <v>30</v>
      </c>
      <c r="M7">
        <f>SUM(E4:E6)</f>
        <v>40</v>
      </c>
      <c r="N7">
        <f>SUM(F4:F6)</f>
        <v>27</v>
      </c>
      <c r="O7">
        <f>SUM(O4:O6)</f>
        <v>127</v>
      </c>
      <c r="Q7" t="s">
        <v>18</v>
      </c>
    </row>
    <row r="8" spans="1:28" ht="15" thickTop="1" x14ac:dyDescent="0.35">
      <c r="Q8" s="15" t="s">
        <v>19</v>
      </c>
      <c r="R8" s="15" t="s">
        <v>20</v>
      </c>
      <c r="S8" s="15" t="s">
        <v>21</v>
      </c>
      <c r="T8" s="15" t="s">
        <v>22</v>
      </c>
      <c r="U8" s="15" t="s">
        <v>23</v>
      </c>
      <c r="V8" s="15" t="s">
        <v>24</v>
      </c>
    </row>
    <row r="9" spans="1:28" x14ac:dyDescent="0.35">
      <c r="Q9" t="s">
        <v>25</v>
      </c>
      <c r="R9">
        <f>[2]!CHI_STAT2(B4:F6,J4:N6)</f>
        <v>6.4937232315488362</v>
      </c>
      <c r="S9">
        <f>_xlfn.CHISQ.DIST.RT(R9,T5)</f>
        <v>0.59210394987242743</v>
      </c>
      <c r="T9">
        <f>[2]!CHISQ_INV_RT(T3,T5)</f>
        <v>15.507313055865449</v>
      </c>
      <c r="U9" s="2" t="str">
        <f>IF(T9&lt;R9,"yes","no")</f>
        <v>no</v>
      </c>
      <c r="V9">
        <f>SQRT(R9/(Q5*(MIN(R5,S5)-1)))</f>
        <v>0.15989321278367871</v>
      </c>
    </row>
    <row r="10" spans="1:28" x14ac:dyDescent="0.35">
      <c r="Q10" s="21" t="s">
        <v>26</v>
      </c>
      <c r="R10" s="21">
        <f>[2]!CHI_MAX2(B4:F6,J4:N6)</f>
        <v>6.3684257736888288</v>
      </c>
      <c r="S10" s="21">
        <f>_xlfn.CHISQ.DIST.RT(R10,T5)</f>
        <v>0.60603587963949712</v>
      </c>
      <c r="T10" s="21">
        <f>[2]!CHISQ_INV_RT(T3,T5)</f>
        <v>15.507313055865449</v>
      </c>
      <c r="U10" s="19" t="str">
        <f>IF(T10&lt;R10,"yes","no")</f>
        <v>no</v>
      </c>
      <c r="V10" s="21">
        <f>SQRT(R10/(Q5*(MIN(R5,S5)-1)))</f>
        <v>0.15834311609949372</v>
      </c>
    </row>
  </sheetData>
  <pageMargins left="0.7" right="0.7" top="0.75" bottom="0.75" header="0.3" footer="0.3"/>
  <pageSetup paperSize="9" orientation="portrait" r:id="rId1"/>
  <ignoredErrors>
    <ignoredError sqref="R5:S5 J7:N7 B7:F7 G4:G6 O4:O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Sheet 1</vt:lpstr>
      <vt:lpstr>Sheet 2</vt:lpstr>
      <vt:lpstr>Sheet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2024-07-29T06:03:27Z</dcterms:created>
  <dcterms:modified xsi:type="dcterms:W3CDTF">2024-07-29T08:37:40Z</dcterms:modified>
</cp:coreProperties>
</file>