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0C062E37-BBA9-416D-A4C7-11105AE26133}" xr6:coauthVersionLast="47" xr6:coauthVersionMax="47" xr10:uidLastSave="{F0ACBCBC-E391-4B06-9A1B-38596CAF237C}"/>
  <bookViews>
    <workbookView xWindow="-110" yWindow="-110" windowWidth="19420" windowHeight="10300" xr2:uid="{35F55B98-F2A2-460E-9EC9-90E468C84DCA}"/>
  </bookViews>
  <sheets>
    <sheet name="Title" sheetId="2" r:id="rId1"/>
    <sheet name="GEV Fit" sheetId="3" r:id="rId2"/>
  </sheets>
  <externalReferences>
    <externalReference r:id="rId3"/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3" l="1"/>
  <c r="F20" i="3"/>
  <c r="F11" i="3"/>
  <c r="F10" i="3"/>
  <c r="F9" i="3"/>
  <c r="F6" i="3"/>
  <c r="H13" i="3" a="1"/>
  <c r="H28" i="3" a="1"/>
  <c r="F22" i="3" a="1"/>
  <c r="H14" i="3" a="1"/>
  <c r="H5" i="3" a="1"/>
  <c r="H25" i="3" a="1"/>
  <c r="H23" i="3" a="1"/>
  <c r="H16" i="3" a="1"/>
  <c r="H10" i="3" a="1"/>
  <c r="H7" i="3" a="1"/>
  <c r="L2" i="3" a="1"/>
  <c r="H22" i="3" a="1"/>
  <c r="H3" i="3" a="1"/>
  <c r="H2" i="3" a="1"/>
  <c r="H27" i="3" a="1"/>
  <c r="H6" i="3" a="1"/>
  <c r="H24" i="3" a="1"/>
  <c r="H9" i="3" a="1"/>
  <c r="H11" i="3" a="1"/>
  <c r="H17" i="3" a="1"/>
  <c r="H4" i="3" a="1"/>
  <c r="H15" i="3" a="1"/>
  <c r="H13" i="3" l="1"/>
  <c r="H28" i="3"/>
  <c r="F22" i="3"/>
  <c r="H15" i="3"/>
  <c r="H4" i="3"/>
  <c r="H17" i="3"/>
  <c r="H11" i="3"/>
  <c r="H9" i="3"/>
  <c r="H24" i="3"/>
  <c r="H6" i="3"/>
  <c r="H27" i="3"/>
  <c r="H2" i="3"/>
  <c r="H3" i="3"/>
  <c r="H22" i="3"/>
  <c r="L2" i="3"/>
  <c r="H7" i="3"/>
  <c r="H10" i="3"/>
  <c r="H16" i="3"/>
  <c r="H23" i="3"/>
  <c r="H25" i="3"/>
  <c r="H5" i="3"/>
  <c r="H14" i="3"/>
  <c r="F27" i="3" a="1"/>
  <c r="F27" i="3" l="1"/>
  <c r="F24" i="3" l="1" a="1"/>
  <c r="F24" i="3" l="1"/>
  <c r="F23" i="3" a="1"/>
  <c r="F23" i="3" l="1"/>
  <c r="F25" i="3" a="1"/>
  <c r="F25" i="3" l="1"/>
  <c r="F13" i="3" l="1"/>
  <c r="F15" i="3" l="1"/>
  <c r="F16" i="3"/>
  <c r="F14" i="3"/>
  <c r="F17" i="3" l="1"/>
  <c r="F3" i="3"/>
  <c r="F2" i="3" l="1"/>
  <c r="B35" i="3" l="1"/>
  <c r="C35" i="3" s="1"/>
  <c r="B43" i="3"/>
  <c r="C43" i="3" s="1"/>
  <c r="B19" i="3"/>
  <c r="C19" i="3" s="1"/>
  <c r="B26" i="3"/>
  <c r="C26" i="3" s="1"/>
  <c r="B30" i="3"/>
  <c r="C30" i="3" s="1"/>
  <c r="B50" i="3"/>
  <c r="C50" i="3" s="1"/>
  <c r="B8" i="3"/>
  <c r="C8" i="3" s="1"/>
  <c r="B48" i="3"/>
  <c r="C48" i="3" s="1"/>
  <c r="B40" i="3"/>
  <c r="C40" i="3" s="1"/>
  <c r="B45" i="3"/>
  <c r="C45" i="3" s="1"/>
  <c r="B3" i="3"/>
  <c r="C3" i="3" s="1"/>
  <c r="B22" i="3"/>
  <c r="C22" i="3" s="1"/>
  <c r="B51" i="3"/>
  <c r="C51" i="3" s="1"/>
  <c r="B7" i="3"/>
  <c r="C7" i="3" s="1"/>
  <c r="B17" i="3"/>
  <c r="C17" i="3" s="1"/>
  <c r="B13" i="3"/>
  <c r="C13" i="3" s="1"/>
  <c r="B34" i="3"/>
  <c r="C34" i="3" s="1"/>
  <c r="B25" i="3"/>
  <c r="C25" i="3" s="1"/>
  <c r="B20" i="3"/>
  <c r="C20" i="3" s="1"/>
  <c r="B27" i="3"/>
  <c r="C27" i="3" s="1"/>
  <c r="B11" i="3"/>
  <c r="C11" i="3" s="1"/>
  <c r="B47" i="3"/>
  <c r="C47" i="3" s="1"/>
  <c r="B37" i="3"/>
  <c r="C37" i="3" s="1"/>
  <c r="B49" i="3"/>
  <c r="C49" i="3" s="1"/>
  <c r="B44" i="3"/>
  <c r="C44" i="3" s="1"/>
  <c r="B32" i="3"/>
  <c r="C32" i="3" s="1"/>
  <c r="B21" i="3"/>
  <c r="C21" i="3" s="1"/>
  <c r="B18" i="3"/>
  <c r="C18" i="3" s="1"/>
  <c r="B9" i="3"/>
  <c r="C9" i="3" s="1"/>
  <c r="B41" i="3"/>
  <c r="C41" i="3" s="1"/>
  <c r="B23" i="3"/>
  <c r="C23" i="3" s="1"/>
  <c r="B46" i="3"/>
  <c r="C46" i="3" s="1"/>
  <c r="B38" i="3"/>
  <c r="C38" i="3" s="1"/>
  <c r="B28" i="3"/>
  <c r="C28" i="3" s="1"/>
  <c r="B39" i="3"/>
  <c r="C39" i="3" s="1"/>
  <c r="B2" i="3"/>
  <c r="B42" i="3"/>
  <c r="C42" i="3" s="1"/>
  <c r="B6" i="3"/>
  <c r="C6" i="3" s="1"/>
  <c r="B29" i="3"/>
  <c r="C29" i="3" s="1"/>
  <c r="B24" i="3"/>
  <c r="C24" i="3" s="1"/>
  <c r="B31" i="3"/>
  <c r="C31" i="3" s="1"/>
  <c r="B14" i="3"/>
  <c r="C14" i="3" s="1"/>
  <c r="B16" i="3"/>
  <c r="C16" i="3" s="1"/>
  <c r="B33" i="3"/>
  <c r="C33" i="3" s="1"/>
  <c r="B5" i="3"/>
  <c r="C5" i="3" s="1"/>
  <c r="B4" i="3"/>
  <c r="C4" i="3" s="1"/>
  <c r="B15" i="3"/>
  <c r="C15" i="3" s="1"/>
  <c r="B10" i="3"/>
  <c r="C10" i="3" s="1"/>
  <c r="B36" i="3"/>
  <c r="C36" i="3" s="1"/>
  <c r="B12" i="3"/>
  <c r="C12" i="3" s="1"/>
  <c r="F5" i="3" l="1"/>
  <c r="C2" i="3"/>
  <c r="F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<sst xmlns="http://schemas.openxmlformats.org/spreadsheetml/2006/main" count="25" uniqueCount="20">
  <si>
    <t>x</t>
  </si>
  <si>
    <t>y</t>
  </si>
  <si>
    <t>LL</t>
  </si>
  <si>
    <t>mu</t>
  </si>
  <si>
    <t>omega</t>
  </si>
  <si>
    <t>xi</t>
  </si>
  <si>
    <t>min y</t>
  </si>
  <si>
    <t>n</t>
  </si>
  <si>
    <t>m</t>
  </si>
  <si>
    <t>s</t>
  </si>
  <si>
    <t>skew</t>
  </si>
  <si>
    <t>g1</t>
  </si>
  <si>
    <t>g2</t>
  </si>
  <si>
    <t>g3</t>
  </si>
  <si>
    <t>f(xi)</t>
  </si>
  <si>
    <t>Real Statistics Using Excel</t>
  </si>
  <si>
    <t>Updated</t>
  </si>
  <si>
    <t>Method of Moments: GEV Distribution</t>
  </si>
  <si>
    <t>f(x)</t>
  </si>
  <si>
    <t>Copyright © 2013 - 2024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</si>
</sst>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right"/>
    </xf>
    <xf numFmtId="164" fontId="0" fillId="0" borderId="0" xfId="0" applyNumberFormat="1"/>
    <xf numFmtId="0" fontId="0" fillId="0" borderId="2" xfId="0" applyBorder="1"/>
    <xf numFmtId="164" fontId="0" fillId="0" borderId="3" xfId="0" applyNumberFormat="1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1" xfId="0" applyNumberFormat="1" applyBorder="1"/>
    <xf numFmtId="164" fontId="0" fillId="0" borderId="9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arles\Documents\A%20Real%20Statistics%202019\Spreadsheets\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BISECTION"/>
      <definedName name="BRENT"/>
      <definedName name="EVALS"/>
      <definedName name="FTEXT"/>
      <definedName name="NEWTON"/>
      <definedName name="reshape"/>
      <definedName name="SECAN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D473D-B057-4EDD-A3D9-06A0FA42069E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15</v>
      </c>
    </row>
    <row r="2" spans="1:2" x14ac:dyDescent="0.35">
      <c r="A2" t="s">
        <v>17</v>
      </c>
    </row>
    <row r="4" spans="1:2" x14ac:dyDescent="0.35">
      <c r="A4" t="s">
        <v>16</v>
      </c>
      <c r="B4" s="16">
        <v>45569</v>
      </c>
    </row>
    <row r="6" spans="1:2" x14ac:dyDescent="0.35">
      <c r="A6" s="17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0E1AD-F632-4E71-8DCE-C27D3B55C5B1}">
  <sheetPr codeName="Sheet2"/>
  <dimension ref="A1:U51"/>
  <sheetViews>
    <sheetView zoomScaleNormal="100" workbookViewId="0"/>
  </sheetViews>
  <sheetFormatPr defaultRowHeight="14.5" x14ac:dyDescent="0.35"/>
  <cols>
    <col min="1" max="1" width="5.36328125" customWidth="1"/>
    <col min="4" max="4" width="5.6328125" customWidth="1"/>
    <col min="5" max="5" width="6.81640625" customWidth="1"/>
    <col min="6" max="6" width="8.7265625" customWidth="1"/>
    <col min="7" max="7" width="2.90625" customWidth="1"/>
    <col min="8" max="8" width="49" customWidth="1"/>
    <col min="12" max="21" width="5" customWidth="1"/>
  </cols>
  <sheetData>
    <row r="1" spans="1:21" x14ac:dyDescent="0.35">
      <c r="A1" s="1" t="s">
        <v>0</v>
      </c>
      <c r="B1" s="1" t="s">
        <v>1</v>
      </c>
      <c r="C1" s="1" t="s">
        <v>2</v>
      </c>
    </row>
    <row r="2" spans="1:21" x14ac:dyDescent="0.35">
      <c r="A2" s="2">
        <v>5.0999999999999996</v>
      </c>
      <c r="B2">
        <f t="shared" ref="B2:B51" si="0">1+$F$4*(A2-$F$2)/$F$3</f>
        <v>1.4337648860736945</v>
      </c>
      <c r="C2">
        <f>(1+1/$F$4)*LN(B2)+B2 ^ (-1/$F$4)</f>
        <v>5.3026796826972138</v>
      </c>
      <c r="E2" t="s">
        <v>3</v>
      </c>
      <c r="F2" s="3">
        <f>F9-F3*(F14-1)/F4</f>
        <v>8.4462227528516962</v>
      </c>
      <c r="H2" t="str" cm="1">
        <f t="array" ref="H2">[2]!FTEXT(F2)</f>
        <v>=F9-F3*(F14-1)/F4</v>
      </c>
      <c r="L2" s="4" cm="1">
        <f t="array" ref="L2:U6">[2]!reshape(A2:A51,,5,10)</f>
        <v>5.0999999999999996</v>
      </c>
      <c r="M2" s="5">
        <v>7.6</v>
      </c>
      <c r="N2" s="5">
        <v>10.7</v>
      </c>
      <c r="O2" s="5">
        <v>9.3000000000000007</v>
      </c>
      <c r="P2" s="5">
        <v>9.3000000000000007</v>
      </c>
      <c r="Q2" s="5">
        <v>11.5</v>
      </c>
      <c r="R2" s="5">
        <v>7.1</v>
      </c>
      <c r="S2" s="5">
        <v>9.6</v>
      </c>
      <c r="T2" s="5">
        <v>9.3000000000000007</v>
      </c>
      <c r="U2" s="6">
        <v>9.4</v>
      </c>
    </row>
    <row r="3" spans="1:21" x14ac:dyDescent="0.35">
      <c r="A3" s="2">
        <v>10.9</v>
      </c>
      <c r="B3">
        <f t="shared" si="0"/>
        <v>0.68192123278330952</v>
      </c>
      <c r="C3">
        <f t="shared" ref="C3:C51" si="1">(1+1/$F$4)*LN(B3)+B3 ^ (-1/$F$4)</f>
        <v>1.7938264772142074</v>
      </c>
      <c r="E3" t="s">
        <v>4</v>
      </c>
      <c r="F3" s="12">
        <f>F10*ABS(F4)/SQRT(F15-F14^2)</f>
        <v>1.4423419215106603</v>
      </c>
      <c r="H3" t="str" cm="1">
        <f t="array" ref="H3">[2]!FTEXT(F3)</f>
        <v>=F10*ABS(F4)/SQRT(F15-F14^2)</v>
      </c>
      <c r="L3" s="7">
        <v>10.9</v>
      </c>
      <c r="M3" s="2">
        <v>7.8</v>
      </c>
      <c r="N3" s="2">
        <v>8.8000000000000007</v>
      </c>
      <c r="O3" s="2">
        <v>10.1</v>
      </c>
      <c r="P3" s="2">
        <v>11.5</v>
      </c>
      <c r="Q3" s="2">
        <v>10</v>
      </c>
      <c r="R3" s="2">
        <v>7.9</v>
      </c>
      <c r="S3" s="2">
        <v>7.5</v>
      </c>
      <c r="T3" s="2">
        <v>8.1999999999999993</v>
      </c>
      <c r="U3" s="8">
        <v>11.7</v>
      </c>
    </row>
    <row r="4" spans="1:21" x14ac:dyDescent="0.35">
      <c r="A4" s="2">
        <v>9.1</v>
      </c>
      <c r="B4">
        <f t="shared" si="0"/>
        <v>0.91525202173549802</v>
      </c>
      <c r="C4">
        <f t="shared" si="1"/>
        <v>1.0078159708131091</v>
      </c>
      <c r="E4" t="s">
        <v>5</v>
      </c>
      <c r="F4" s="12">
        <f>F22</f>
        <v>-0.18696821026938765</v>
      </c>
      <c r="H4" t="str" cm="1">
        <f t="array" ref="H4">[2]!FTEXT(F4)</f>
        <v>=F22</v>
      </c>
      <c r="L4" s="7">
        <v>9.1</v>
      </c>
      <c r="M4" s="2">
        <v>9.1</v>
      </c>
      <c r="N4" s="2">
        <v>9.6</v>
      </c>
      <c r="O4" s="2">
        <v>6.7</v>
      </c>
      <c r="P4" s="2">
        <v>7.9</v>
      </c>
      <c r="Q4" s="2">
        <v>7.8</v>
      </c>
      <c r="R4" s="2">
        <v>10.199999999999999</v>
      </c>
      <c r="S4" s="2">
        <v>9.4</v>
      </c>
      <c r="T4" s="2">
        <v>9.6999999999999993</v>
      </c>
      <c r="U4" s="8">
        <v>11.6</v>
      </c>
    </row>
    <row r="5" spans="1:21" x14ac:dyDescent="0.35">
      <c r="A5" s="2">
        <v>13.5</v>
      </c>
      <c r="B5">
        <f t="shared" si="0"/>
        <v>0.34488787096348195</v>
      </c>
      <c r="C5">
        <f t="shared" si="1"/>
        <v>4.6325046801165941</v>
      </c>
      <c r="E5" t="s">
        <v>6</v>
      </c>
      <c r="F5" s="12">
        <f>MIN(B2:B51)</f>
        <v>0.34488787096348195</v>
      </c>
      <c r="H5" t="str" cm="1">
        <f t="array" ref="H5">[2]!FTEXT(F5)</f>
        <v>=MIN(B2:B51)</v>
      </c>
      <c r="L5" s="7">
        <v>13.5</v>
      </c>
      <c r="M5" s="2">
        <v>9.1999999999999993</v>
      </c>
      <c r="N5" s="2">
        <v>9</v>
      </c>
      <c r="O5" s="2">
        <v>9.4</v>
      </c>
      <c r="P5" s="2">
        <v>9.1</v>
      </c>
      <c r="Q5" s="2">
        <v>8.1999999999999993</v>
      </c>
      <c r="R5" s="2">
        <v>7.8</v>
      </c>
      <c r="S5" s="2">
        <v>8.5</v>
      </c>
      <c r="T5" s="2">
        <v>11.1</v>
      </c>
      <c r="U5" s="8">
        <v>9.1999999999999993</v>
      </c>
    </row>
    <row r="6" spans="1:21" x14ac:dyDescent="0.35">
      <c r="A6" s="2">
        <v>6.5</v>
      </c>
      <c r="B6">
        <f t="shared" si="0"/>
        <v>1.2522853835553258</v>
      </c>
      <c r="C6">
        <f t="shared" si="1"/>
        <v>2.3526536450987274</v>
      </c>
      <c r="E6" t="s">
        <v>7</v>
      </c>
      <c r="F6" s="12">
        <f>COUNT(A2:A51)</f>
        <v>50</v>
      </c>
      <c r="H6" t="str" cm="1">
        <f t="array" ref="H6">[2]!FTEXT(F6)</f>
        <v>=COUNT(A2:A51)</v>
      </c>
      <c r="L6" s="9">
        <v>6.5</v>
      </c>
      <c r="M6" s="10">
        <v>9.1</v>
      </c>
      <c r="N6" s="10">
        <v>8.6</v>
      </c>
      <c r="O6" s="10">
        <v>10.199999999999999</v>
      </c>
      <c r="P6" s="10">
        <v>9</v>
      </c>
      <c r="Q6" s="10">
        <v>8.1</v>
      </c>
      <c r="R6" s="10">
        <v>7.4</v>
      </c>
      <c r="S6" s="10">
        <v>7.3</v>
      </c>
      <c r="T6" s="10">
        <v>8.8000000000000007</v>
      </c>
      <c r="U6" s="11">
        <v>8.1</v>
      </c>
    </row>
    <row r="7" spans="1:21" x14ac:dyDescent="0.35">
      <c r="A7" s="2">
        <v>7.6</v>
      </c>
      <c r="B7">
        <f t="shared" si="0"/>
        <v>1.1096943458623216</v>
      </c>
      <c r="C7">
        <f t="shared" si="1"/>
        <v>1.2922870682991574</v>
      </c>
      <c r="E7" t="s">
        <v>2</v>
      </c>
      <c r="F7" s="13">
        <f>-F6*LN(F3)-SUM(C2:C51)</f>
        <v>-91.808894219153672</v>
      </c>
      <c r="H7" t="str" cm="1">
        <f t="array" ref="H7">[2]!FTEXT(F7)</f>
        <v>=-F6*LN(F3)-SUM(C2:C51)</v>
      </c>
    </row>
    <row r="8" spans="1:21" x14ac:dyDescent="0.35">
      <c r="A8" s="2">
        <v>7.8</v>
      </c>
      <c r="B8">
        <f t="shared" si="0"/>
        <v>1.0837687026454119</v>
      </c>
      <c r="C8">
        <f t="shared" si="1"/>
        <v>1.1878405154396869</v>
      </c>
    </row>
    <row r="9" spans="1:21" x14ac:dyDescent="0.35">
      <c r="A9" s="2">
        <v>9.1</v>
      </c>
      <c r="B9">
        <f t="shared" si="0"/>
        <v>0.91525202173549802</v>
      </c>
      <c r="C9">
        <f t="shared" si="1"/>
        <v>1.0078159708131091</v>
      </c>
      <c r="E9" t="s">
        <v>8</v>
      </c>
      <c r="F9" s="3">
        <f>AVERAGE(A2:A51)</f>
        <v>9.0500000000000007</v>
      </c>
      <c r="H9" t="str" cm="1">
        <f t="array" ref="H9">[2]!FTEXT(F9)</f>
        <v>=AVERAGE(A2:A51)</v>
      </c>
    </row>
    <row r="10" spans="1:21" x14ac:dyDescent="0.35">
      <c r="A10" s="2">
        <v>9.1999999999999993</v>
      </c>
      <c r="B10">
        <f t="shared" si="0"/>
        <v>0.90228920012704317</v>
      </c>
      <c r="C10">
        <f t="shared" si="1"/>
        <v>1.024101731719949</v>
      </c>
      <c r="E10" t="s">
        <v>9</v>
      </c>
      <c r="F10" s="12">
        <f>_xlfn.STDEV.S(A2:A51)</f>
        <v>1.5313392831113537</v>
      </c>
      <c r="H10" t="str" cm="1">
        <f t="array" ref="H10">[2]!FTEXT(F10)</f>
        <v>=STDEV.S(A2:A51)</v>
      </c>
    </row>
    <row r="11" spans="1:21" x14ac:dyDescent="0.35">
      <c r="A11" s="2">
        <v>9.1</v>
      </c>
      <c r="B11">
        <f t="shared" si="0"/>
        <v>0.91525202173549802</v>
      </c>
      <c r="C11">
        <f t="shared" si="1"/>
        <v>1.0078159708131091</v>
      </c>
      <c r="E11" t="s">
        <v>10</v>
      </c>
      <c r="F11" s="13">
        <f>SKEW(A2:A51)</f>
        <v>0.29983980829960766</v>
      </c>
      <c r="H11" t="str" cm="1">
        <f t="array" ref="H11">[2]!FTEXT(F11)</f>
        <v>=SKEW(A2:A51)</v>
      </c>
    </row>
    <row r="12" spans="1:21" x14ac:dyDescent="0.35">
      <c r="A12" s="2">
        <v>10.7</v>
      </c>
      <c r="B12">
        <f t="shared" si="0"/>
        <v>0.70784687600021945</v>
      </c>
      <c r="C12">
        <f t="shared" si="1"/>
        <v>1.6600705779870328</v>
      </c>
    </row>
    <row r="13" spans="1:21" x14ac:dyDescent="0.35">
      <c r="A13" s="2">
        <v>8.8000000000000007</v>
      </c>
      <c r="B13">
        <f t="shared" si="0"/>
        <v>0.9541404865608627</v>
      </c>
      <c r="C13">
        <f t="shared" si="1"/>
        <v>0.98209622523079787</v>
      </c>
      <c r="E13" t="s">
        <v>5</v>
      </c>
      <c r="F13" s="3">
        <f>F22</f>
        <v>-0.18696821026938765</v>
      </c>
      <c r="H13" t="str" cm="1">
        <f t="array" ref="H13">[2]!FTEXT(F13)</f>
        <v>=F22</v>
      </c>
    </row>
    <row r="14" spans="1:21" x14ac:dyDescent="0.35">
      <c r="A14" s="2">
        <v>9.6</v>
      </c>
      <c r="B14">
        <f t="shared" si="0"/>
        <v>0.85043791369322352</v>
      </c>
      <c r="C14">
        <f t="shared" si="1"/>
        <v>1.124903917433945</v>
      </c>
      <c r="E14" t="s">
        <v>11</v>
      </c>
      <c r="F14" s="12">
        <f>_xlfn.GAMMA(1-F13)</f>
        <v>0.92173343253972539</v>
      </c>
      <c r="H14" t="str" cm="1">
        <f t="array" ref="H14">[2]!FTEXT(F14)</f>
        <v>=GAMMA(1-F13)</v>
      </c>
    </row>
    <row r="15" spans="1:21" x14ac:dyDescent="0.35">
      <c r="A15" s="2">
        <v>9</v>
      </c>
      <c r="B15">
        <f t="shared" si="0"/>
        <v>0.92821484334395288</v>
      </c>
      <c r="C15">
        <f t="shared" si="1"/>
        <v>0.99530825575239668</v>
      </c>
      <c r="E15" t="s">
        <v>12</v>
      </c>
      <c r="F15" s="12">
        <f>_xlfn.GAMMA(1-2*F13)</f>
        <v>0.88899666814180511</v>
      </c>
      <c r="H15" t="str" cm="1">
        <f t="array" ref="H15">[2]!FTEXT(F15)</f>
        <v>=GAMMA(1-2*F13)</v>
      </c>
    </row>
    <row r="16" spans="1:21" x14ac:dyDescent="0.35">
      <c r="A16" s="2">
        <v>8.6</v>
      </c>
      <c r="B16">
        <f t="shared" si="0"/>
        <v>0.98006612977777263</v>
      </c>
      <c r="C16">
        <f t="shared" si="1"/>
        <v>0.98546101444942402</v>
      </c>
      <c r="E16" t="s">
        <v>13</v>
      </c>
      <c r="F16" s="12">
        <f>_xlfn.GAMMA(1-3*F13)</f>
        <v>0.88971287019278511</v>
      </c>
      <c r="H16" t="str" cm="1">
        <f t="array" ref="H16">[2]!FTEXT(F16)</f>
        <v>=GAMMA(1-3*F13)</v>
      </c>
    </row>
    <row r="17" spans="1:8" x14ac:dyDescent="0.35">
      <c r="A17" s="2">
        <v>9.3000000000000007</v>
      </c>
      <c r="B17">
        <f t="shared" si="0"/>
        <v>0.88932637851858809</v>
      </c>
      <c r="C17">
        <f t="shared" si="1"/>
        <v>1.0440552725449308</v>
      </c>
      <c r="E17" t="s">
        <v>10</v>
      </c>
      <c r="F17" s="13">
        <f>SIGN(F13)*(F16-3*F14*F15+2*F14^3)/(F15-F14^2)^(3/2)</f>
        <v>0.2998398082996489</v>
      </c>
      <c r="H17" t="str" cm="1">
        <f t="array" ref="H17">[2]!FTEXT(F17)</f>
        <v>=SIGN(F13)*(F16-3*F14*F15+2*F14^3)/(F15-F14^2)^(3/2)</v>
      </c>
    </row>
    <row r="18" spans="1:8" x14ac:dyDescent="0.35">
      <c r="A18" s="2">
        <v>10.1</v>
      </c>
      <c r="B18">
        <f t="shared" si="0"/>
        <v>0.78562380565094903</v>
      </c>
      <c r="C18">
        <f t="shared" si="1"/>
        <v>1.3243355871486233</v>
      </c>
    </row>
    <row r="19" spans="1:8" x14ac:dyDescent="0.35">
      <c r="A19" s="2">
        <v>6.7</v>
      </c>
      <c r="B19">
        <f t="shared" si="0"/>
        <v>1.2263597403384159</v>
      </c>
      <c r="C19">
        <f t="shared" si="1"/>
        <v>2.0910183488175349</v>
      </c>
      <c r="E19" t="s">
        <v>0</v>
      </c>
      <c r="F19">
        <v>0.2</v>
      </c>
    </row>
    <row r="20" spans="1:8" x14ac:dyDescent="0.35">
      <c r="A20" s="2">
        <v>9.4</v>
      </c>
      <c r="B20">
        <f t="shared" si="0"/>
        <v>0.87636355691013323</v>
      </c>
      <c r="C20">
        <f t="shared" si="1"/>
        <v>1.0675719353710831</v>
      </c>
      <c r="E20" t="s">
        <v>18</v>
      </c>
      <c r="F20" s="14">
        <f>SIGN(F19)*(_xlfn.GAMMA(1-3*F19)-3*_xlfn.GAMMA(1-F19)*_xlfn.GAMMA(1-2*F19)+2*_xlfn.GAMMA(1-F19)^3)/(_xlfn.GAMMA(1-2*F19)-_xlfn.GAMMA(1-F19)^2)^(3/2)-F$11</f>
        <v>3.2352317963218442</v>
      </c>
    </row>
    <row r="21" spans="1:8" x14ac:dyDescent="0.35">
      <c r="A21" s="2">
        <v>10.199999999999999</v>
      </c>
      <c r="B21">
        <f t="shared" si="0"/>
        <v>0.77266098404249406</v>
      </c>
      <c r="C21">
        <f t="shared" si="1"/>
        <v>1.3732584672347325</v>
      </c>
    </row>
    <row r="22" spans="1:8" x14ac:dyDescent="0.35">
      <c r="A22" s="2">
        <v>9.3000000000000007</v>
      </c>
      <c r="B22">
        <f t="shared" si="0"/>
        <v>0.88932637851858809</v>
      </c>
      <c r="C22">
        <f t="shared" si="1"/>
        <v>1.0440552725449308</v>
      </c>
      <c r="E22" t="s">
        <v>5</v>
      </c>
      <c r="F22" s="3" cm="1">
        <f t="array" ref="F22">[2]!NEWTON(F20,-0.1)</f>
        <v>-0.18696821026938765</v>
      </c>
      <c r="H22" t="str" cm="1">
        <f t="array" ref="H22">[2]!FTEXT(F22)</f>
        <v>=NEWTON(F20,-0.1)</v>
      </c>
    </row>
    <row r="23" spans="1:8" x14ac:dyDescent="0.35">
      <c r="A23" s="2">
        <v>11.5</v>
      </c>
      <c r="B23">
        <f t="shared" si="0"/>
        <v>0.60414430313258016</v>
      </c>
      <c r="C23">
        <f t="shared" si="1"/>
        <v>2.2589137391975473</v>
      </c>
      <c r="F23" s="12" cm="1">
        <f t="array" ref="F23">[2]!BRENT(F20,-3,0.3)</f>
        <v>-0.1869682102694675</v>
      </c>
      <c r="H23" t="str" cm="1">
        <f t="array" ref="H23">[2]!FTEXT(F23)</f>
        <v>=BRENT(F20,-3,0.3)</v>
      </c>
    </row>
    <row r="24" spans="1:8" x14ac:dyDescent="0.35">
      <c r="A24" s="2">
        <v>7.9</v>
      </c>
      <c r="B24">
        <f t="shared" si="0"/>
        <v>1.070805881036957</v>
      </c>
      <c r="C24">
        <f t="shared" si="1"/>
        <v>1.144322240560355</v>
      </c>
      <c r="F24" s="12" cm="1">
        <f t="array" ref="F24">[2]!BISECTION(F20,-3,0.3)</f>
        <v>-0.18696821182966228</v>
      </c>
      <c r="H24" t="str" cm="1">
        <f t="array" ref="H24">[2]!FTEXT(F24)</f>
        <v>=BISECTION(F20,-3,0.3)</v>
      </c>
    </row>
    <row r="25" spans="1:8" x14ac:dyDescent="0.35">
      <c r="A25" s="2">
        <v>9.1</v>
      </c>
      <c r="B25">
        <f t="shared" si="0"/>
        <v>0.91525202173549802</v>
      </c>
      <c r="C25">
        <f t="shared" si="1"/>
        <v>1.0078159708131091</v>
      </c>
      <c r="F25" s="13" cm="1">
        <f t="array" ref="F25">[2]!SECANT(F20,-0.3,0.3)</f>
        <v>-0.18696820957561436</v>
      </c>
      <c r="H25" t="str" cm="1">
        <f t="array" ref="H25">[2]!FTEXT(F25)</f>
        <v>=SECANT(F20,-0.3,0.3)</v>
      </c>
    </row>
    <row r="26" spans="1:8" x14ac:dyDescent="0.35">
      <c r="A26" s="2">
        <v>9</v>
      </c>
      <c r="B26">
        <f t="shared" si="0"/>
        <v>0.92821484334395288</v>
      </c>
      <c r="C26">
        <f t="shared" si="1"/>
        <v>0.99530825575239668</v>
      </c>
    </row>
    <row r="27" spans="1:8" x14ac:dyDescent="0.35">
      <c r="A27" s="2">
        <v>11.5</v>
      </c>
      <c r="B27">
        <f t="shared" si="0"/>
        <v>0.60414430313258016</v>
      </c>
      <c r="C27">
        <f t="shared" si="1"/>
        <v>2.2589137391975473</v>
      </c>
      <c r="E27" t="s">
        <v>14</v>
      </c>
      <c r="F27" s="14" cm="1">
        <f t="array" ref="F27">[2]!EVALS(F20,F22)</f>
        <v>-4.3909320623924941E-14</v>
      </c>
      <c r="H27" t="str" cm="1">
        <f t="array" ref="H27">[2]!FTEXT(F27)</f>
        <v>=EVALS(F20,F22)</v>
      </c>
    </row>
    <row r="28" spans="1:8" x14ac:dyDescent="0.35">
      <c r="A28" s="2">
        <v>10</v>
      </c>
      <c r="B28">
        <f t="shared" si="0"/>
        <v>0.79858662725940377</v>
      </c>
      <c r="C28">
        <f t="shared" si="1"/>
        <v>1.2783392601226651</v>
      </c>
      <c r="H28" t="str" cm="1">
        <f t="array" ref="H28">[2]!FTEXT(F28)</f>
        <v/>
      </c>
    </row>
    <row r="29" spans="1:8" x14ac:dyDescent="0.35">
      <c r="A29" s="2">
        <v>7.8</v>
      </c>
      <c r="B29">
        <f t="shared" si="0"/>
        <v>1.0837687026454119</v>
      </c>
      <c r="C29">
        <f t="shared" si="1"/>
        <v>1.1878405154396869</v>
      </c>
    </row>
    <row r="30" spans="1:8" x14ac:dyDescent="0.35">
      <c r="A30" s="2">
        <v>8.1999999999999993</v>
      </c>
      <c r="B30">
        <f t="shared" si="0"/>
        <v>1.0319174162115923</v>
      </c>
      <c r="C30">
        <f t="shared" si="1"/>
        <v>1.0463630619087201</v>
      </c>
    </row>
    <row r="31" spans="1:8" x14ac:dyDescent="0.35">
      <c r="A31" s="2">
        <v>8.1</v>
      </c>
      <c r="B31">
        <f t="shared" si="0"/>
        <v>1.0448802378200472</v>
      </c>
      <c r="C31">
        <f t="shared" si="1"/>
        <v>1.0737611127872302</v>
      </c>
    </row>
    <row r="32" spans="1:8" x14ac:dyDescent="0.35">
      <c r="A32" s="2">
        <v>7.1</v>
      </c>
      <c r="B32">
        <f t="shared" si="0"/>
        <v>1.1745084539045962</v>
      </c>
      <c r="C32">
        <f t="shared" si="1"/>
        <v>1.6644265592794985</v>
      </c>
    </row>
    <row r="33" spans="1:3" x14ac:dyDescent="0.35">
      <c r="A33" s="2">
        <v>7.9</v>
      </c>
      <c r="B33">
        <f t="shared" si="0"/>
        <v>1.070805881036957</v>
      </c>
      <c r="C33">
        <f t="shared" si="1"/>
        <v>1.144322240560355</v>
      </c>
    </row>
    <row r="34" spans="1:3" x14ac:dyDescent="0.35">
      <c r="A34" s="2">
        <v>10.199999999999999</v>
      </c>
      <c r="B34">
        <f t="shared" si="0"/>
        <v>0.77266098404249406</v>
      </c>
      <c r="C34">
        <f t="shared" si="1"/>
        <v>1.3732584672347325</v>
      </c>
    </row>
    <row r="35" spans="1:3" x14ac:dyDescent="0.35">
      <c r="A35" s="2">
        <v>7.8</v>
      </c>
      <c r="B35">
        <f t="shared" si="0"/>
        <v>1.0837687026454119</v>
      </c>
      <c r="C35">
        <f t="shared" si="1"/>
        <v>1.1878405154396869</v>
      </c>
    </row>
    <row r="36" spans="1:3" x14ac:dyDescent="0.35">
      <c r="A36" s="2">
        <v>7.4</v>
      </c>
      <c r="B36">
        <f t="shared" si="0"/>
        <v>1.1356199890792316</v>
      </c>
      <c r="C36">
        <f t="shared" si="1"/>
        <v>1.4212667770551217</v>
      </c>
    </row>
    <row r="37" spans="1:3" x14ac:dyDescent="0.35">
      <c r="A37" s="2">
        <v>9.6</v>
      </c>
      <c r="B37">
        <f t="shared" si="0"/>
        <v>0.85043791369322352</v>
      </c>
      <c r="C37">
        <f t="shared" si="1"/>
        <v>1.124903917433945</v>
      </c>
    </row>
    <row r="38" spans="1:3" x14ac:dyDescent="0.35">
      <c r="A38" s="2">
        <v>7.5</v>
      </c>
      <c r="B38">
        <f t="shared" si="0"/>
        <v>1.1226571674707766</v>
      </c>
      <c r="C38">
        <f t="shared" si="1"/>
        <v>1.3536080915125912</v>
      </c>
    </row>
    <row r="39" spans="1:3" x14ac:dyDescent="0.35">
      <c r="A39" s="2">
        <v>9.4</v>
      </c>
      <c r="B39">
        <f t="shared" si="0"/>
        <v>0.87636355691013323</v>
      </c>
      <c r="C39">
        <f t="shared" si="1"/>
        <v>1.0675719353710831</v>
      </c>
    </row>
    <row r="40" spans="1:3" x14ac:dyDescent="0.35">
      <c r="A40" s="2">
        <v>8.5</v>
      </c>
      <c r="B40">
        <f t="shared" si="0"/>
        <v>0.99302895138622749</v>
      </c>
      <c r="C40">
        <f t="shared" si="1"/>
        <v>0.99369584153987134</v>
      </c>
    </row>
    <row r="41" spans="1:3" x14ac:dyDescent="0.35">
      <c r="A41" s="2">
        <v>7.3</v>
      </c>
      <c r="B41">
        <f t="shared" si="0"/>
        <v>1.1485828106876865</v>
      </c>
      <c r="C41">
        <f t="shared" si="1"/>
        <v>1.4954756057620757</v>
      </c>
    </row>
    <row r="42" spans="1:3" x14ac:dyDescent="0.35">
      <c r="A42" s="2">
        <v>9.3000000000000007</v>
      </c>
      <c r="B42">
        <f t="shared" si="0"/>
        <v>0.88932637851858809</v>
      </c>
      <c r="C42">
        <f t="shared" si="1"/>
        <v>1.0440552725449308</v>
      </c>
    </row>
    <row r="43" spans="1:3" x14ac:dyDescent="0.35">
      <c r="A43" s="2">
        <v>8.1999999999999993</v>
      </c>
      <c r="B43">
        <f t="shared" si="0"/>
        <v>1.0319174162115923</v>
      </c>
      <c r="C43">
        <f t="shared" si="1"/>
        <v>1.0463630619087201</v>
      </c>
    </row>
    <row r="44" spans="1:3" x14ac:dyDescent="0.35">
      <c r="A44" s="2">
        <v>9.6999999999999993</v>
      </c>
      <c r="B44">
        <f t="shared" si="0"/>
        <v>0.83747509208476867</v>
      </c>
      <c r="C44">
        <f t="shared" si="1"/>
        <v>1.1585378034833993</v>
      </c>
    </row>
    <row r="45" spans="1:3" x14ac:dyDescent="0.35">
      <c r="A45" s="2">
        <v>11.1</v>
      </c>
      <c r="B45">
        <f t="shared" si="0"/>
        <v>0.65599558956639981</v>
      </c>
      <c r="C45">
        <f t="shared" si="1"/>
        <v>1.9382143966896814</v>
      </c>
    </row>
    <row r="46" spans="1:3" x14ac:dyDescent="0.35">
      <c r="A46" s="2">
        <v>8.8000000000000007</v>
      </c>
      <c r="B46">
        <f t="shared" si="0"/>
        <v>0.9541404865608627</v>
      </c>
      <c r="C46">
        <f t="shared" si="1"/>
        <v>0.98209622523079787</v>
      </c>
    </row>
    <row r="47" spans="1:3" x14ac:dyDescent="0.35">
      <c r="A47" s="2">
        <v>9.4</v>
      </c>
      <c r="B47">
        <f t="shared" si="0"/>
        <v>0.87636355691013323</v>
      </c>
      <c r="C47">
        <f t="shared" si="1"/>
        <v>1.0675719353710831</v>
      </c>
    </row>
    <row r="48" spans="1:3" x14ac:dyDescent="0.35">
      <c r="A48" s="2">
        <v>11.7</v>
      </c>
      <c r="B48">
        <f t="shared" si="0"/>
        <v>0.57821865991567045</v>
      </c>
      <c r="C48">
        <f t="shared" si="1"/>
        <v>2.4355246073260401</v>
      </c>
    </row>
    <row r="49" spans="1:3" x14ac:dyDescent="0.35">
      <c r="A49" s="2">
        <v>11.6</v>
      </c>
      <c r="B49">
        <f t="shared" si="0"/>
        <v>0.5911814815241252</v>
      </c>
      <c r="C49">
        <f t="shared" si="1"/>
        <v>2.3458372915498638</v>
      </c>
    </row>
    <row r="50" spans="1:3" x14ac:dyDescent="0.35">
      <c r="A50" s="2">
        <v>9.1999999999999993</v>
      </c>
      <c r="B50">
        <f t="shared" si="0"/>
        <v>0.90228920012704317</v>
      </c>
      <c r="C50">
        <f t="shared" si="1"/>
        <v>1.024101731719949</v>
      </c>
    </row>
    <row r="51" spans="1:3" x14ac:dyDescent="0.35">
      <c r="A51" s="2">
        <v>8.1</v>
      </c>
      <c r="B51" s="15">
        <f t="shared" si="0"/>
        <v>1.0448802378200472</v>
      </c>
      <c r="C51" s="15">
        <f t="shared" si="1"/>
        <v>1.0737611127872302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GEV Fit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2023-12-10T17:27:43Z</dcterms:created>
  <dcterms:modified xsi:type="dcterms:W3CDTF">2024-10-04T09:04:29Z</dcterms:modified>
</cp:coreProperties>
</file>