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8D9ECA78-24A9-4D26-8D6E-B533C2009C14}" xr6:coauthVersionLast="47" xr6:coauthVersionMax="47" xr10:uidLastSave="{00000000-0000-0000-0000-000000000000}"/>
  <bookViews>
    <workbookView xWindow="-110" yWindow="-110" windowWidth="19420" windowHeight="10300" xr2:uid="{A4FD14C1-E4F8-4D3B-8EE9-F8A42D9C927E}"/>
  </bookViews>
  <sheets>
    <sheet name="Title" sheetId="3" r:id="rId1"/>
    <sheet name="Tool 1" sheetId="2" r:id="rId2"/>
    <sheet name="Tool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D17" i="2"/>
  <c r="C17" i="2"/>
  <c r="B17" i="2"/>
  <c r="N16" i="2"/>
  <c r="N15" i="2" s="1"/>
  <c r="M16" i="2"/>
  <c r="J16" i="2"/>
  <c r="I16" i="2"/>
  <c r="H16" i="2"/>
  <c r="G16" i="2"/>
  <c r="E16" i="2"/>
  <c r="D16" i="2"/>
  <c r="C16" i="2"/>
  <c r="B16" i="2"/>
  <c r="M9" i="2"/>
  <c r="M8" i="2"/>
  <c r="O6" i="2" s="1"/>
  <c r="P6" i="2"/>
  <c r="P5" i="2"/>
  <c r="O5" i="2"/>
  <c r="N5" i="2"/>
  <c r="M5" i="2"/>
  <c r="N14" i="2" s="1"/>
  <c r="P4" i="2"/>
  <c r="O4" i="2"/>
  <c r="N4" i="2"/>
  <c r="M4" i="2"/>
  <c r="P3" i="2"/>
  <c r="O3" i="2"/>
  <c r="N3" i="2"/>
  <c r="M3" i="2"/>
  <c r="P18" i="1" a="1"/>
  <c r="Q23" i="1" s="1"/>
  <c r="J17" i="1"/>
  <c r="I17" i="1"/>
  <c r="H17" i="1"/>
  <c r="G17" i="1"/>
  <c r="E17" i="1"/>
  <c r="D17" i="1"/>
  <c r="C17" i="1"/>
  <c r="B17" i="1"/>
  <c r="J16" i="1"/>
  <c r="I16" i="1"/>
  <c r="H16" i="1"/>
  <c r="G16" i="1"/>
  <c r="E16" i="1"/>
  <c r="D16" i="1"/>
  <c r="C16" i="1"/>
  <c r="B16" i="1"/>
  <c r="P11" i="1" a="1"/>
  <c r="P14" i="1" s="1"/>
  <c r="AB9" i="1"/>
  <c r="X9" i="1"/>
  <c r="R6" i="1"/>
  <c r="AH5" i="1" a="1"/>
  <c r="AH7" i="1" s="1"/>
  <c r="AG5" i="1" a="1"/>
  <c r="Y5" i="1" a="1"/>
  <c r="Y6" i="1" s="1"/>
  <c r="W5" i="1" a="1"/>
  <c r="Q5" i="1" a="1"/>
  <c r="Q5" i="1" s="1"/>
  <c r="L1" i="1" a="1"/>
  <c r="M33" i="1" s="1"/>
  <c r="P23" i="1" l="1"/>
  <c r="Q19" i="1"/>
  <c r="AH8" i="1"/>
  <c r="AI17" i="1" s="1"/>
  <c r="P20" i="1"/>
  <c r="Q20" i="1"/>
  <c r="Q21" i="1"/>
  <c r="P22" i="1"/>
  <c r="Q7" i="1"/>
  <c r="P19" i="1"/>
  <c r="P21" i="1"/>
  <c r="Q22" i="1"/>
  <c r="M6" i="1"/>
  <c r="L2" i="1"/>
  <c r="L7" i="1"/>
  <c r="L12" i="1"/>
  <c r="L23" i="1"/>
  <c r="L28" i="1"/>
  <c r="L34" i="1"/>
  <c r="M2" i="1"/>
  <c r="M7" i="1"/>
  <c r="M12" i="1"/>
  <c r="M18" i="1"/>
  <c r="M23" i="1"/>
  <c r="M34" i="1"/>
  <c r="Y5" i="1"/>
  <c r="Y9" i="1" s="1"/>
  <c r="L8" i="1"/>
  <c r="L19" i="1"/>
  <c r="L30" i="1"/>
  <c r="L35" i="1"/>
  <c r="M14" i="1"/>
  <c r="Y8" i="1"/>
  <c r="L4" i="1"/>
  <c r="L10" i="1"/>
  <c r="L15" i="1"/>
  <c r="L20" i="1"/>
  <c r="L26" i="1"/>
  <c r="L31" i="1"/>
  <c r="L36" i="1"/>
  <c r="M6" i="2"/>
  <c r="M11" i="1"/>
  <c r="M22" i="1"/>
  <c r="M27" i="1"/>
  <c r="N6" i="1"/>
  <c r="N17" i="1"/>
  <c r="N27" i="1"/>
  <c r="L18" i="1"/>
  <c r="M13" i="2"/>
  <c r="N2" i="1"/>
  <c r="N34" i="1"/>
  <c r="L3" i="1"/>
  <c r="L14" i="1"/>
  <c r="L24" i="1"/>
  <c r="Y7" i="1"/>
  <c r="M3" i="1"/>
  <c r="M8" i="1"/>
  <c r="M19" i="1"/>
  <c r="M24" i="1"/>
  <c r="M30" i="1"/>
  <c r="M35" i="1"/>
  <c r="N3" i="1"/>
  <c r="N9" i="1"/>
  <c r="N14" i="1"/>
  <c r="N19" i="1"/>
  <c r="N25" i="1"/>
  <c r="N30" i="1"/>
  <c r="N35" i="1"/>
  <c r="AH6" i="1"/>
  <c r="AI16" i="1" s="1"/>
  <c r="P18" i="1"/>
  <c r="N6" i="2"/>
  <c r="M16" i="1"/>
  <c r="M32" i="1"/>
  <c r="N1" i="1"/>
  <c r="AJ9" i="1" s="1"/>
  <c r="N11" i="1"/>
  <c r="N22" i="1"/>
  <c r="N33" i="1"/>
  <c r="M15" i="2" a="1"/>
  <c r="M15" i="2" s="1"/>
  <c r="O15" i="2" s="1"/>
  <c r="M28" i="1"/>
  <c r="N7" i="1"/>
  <c r="N13" i="1"/>
  <c r="N18" i="1"/>
  <c r="N23" i="1"/>
  <c r="N29" i="1"/>
  <c r="M4" i="1"/>
  <c r="M10" i="1"/>
  <c r="M15" i="1"/>
  <c r="M20" i="1"/>
  <c r="M26" i="1"/>
  <c r="M31" i="1"/>
  <c r="M36" i="1"/>
  <c r="AH5" i="1"/>
  <c r="AI14" i="1" s="1"/>
  <c r="N5" i="1"/>
  <c r="N10" i="1"/>
  <c r="N15" i="1"/>
  <c r="N21" i="1"/>
  <c r="N26" i="1"/>
  <c r="N31" i="1"/>
  <c r="L6" i="1"/>
  <c r="L11" i="1"/>
  <c r="L16" i="1"/>
  <c r="L22" i="1"/>
  <c r="L27" i="1"/>
  <c r="L32" i="1"/>
  <c r="Q6" i="1"/>
  <c r="S6" i="1" s="1"/>
  <c r="Q18" i="1"/>
  <c r="R13" i="1"/>
  <c r="Q13" i="1"/>
  <c r="P13" i="1"/>
  <c r="R12" i="1"/>
  <c r="Q12" i="1"/>
  <c r="P11" i="1"/>
  <c r="Q11" i="1"/>
  <c r="W8" i="1"/>
  <c r="W7" i="1"/>
  <c r="W6" i="1"/>
  <c r="W5" i="1"/>
  <c r="R11" i="1"/>
  <c r="P12" i="1"/>
  <c r="Q14" i="1"/>
  <c r="R14" i="1"/>
  <c r="AG8" i="1"/>
  <c r="AG7" i="1"/>
  <c r="AG6" i="1"/>
  <c r="AG5" i="1"/>
  <c r="N4" i="1"/>
  <c r="N8" i="1"/>
  <c r="N12" i="1"/>
  <c r="N16" i="1"/>
  <c r="N20" i="1"/>
  <c r="N24" i="1"/>
  <c r="N28" i="1"/>
  <c r="N32" i="1"/>
  <c r="N36" i="1"/>
  <c r="L1" i="1"/>
  <c r="L5" i="1"/>
  <c r="L9" i="1"/>
  <c r="L13" i="1"/>
  <c r="L17" i="1"/>
  <c r="L21" i="1"/>
  <c r="L25" i="1"/>
  <c r="L29" i="1"/>
  <c r="L33" i="1"/>
  <c r="M1" i="1"/>
  <c r="M5" i="1"/>
  <c r="M9" i="1"/>
  <c r="M13" i="1"/>
  <c r="M17" i="1"/>
  <c r="M21" i="1"/>
  <c r="M25" i="1"/>
  <c r="M29" i="1"/>
  <c r="R5" i="1" l="1"/>
  <c r="S5" i="1" s="1"/>
  <c r="AI12" i="1"/>
  <c r="AI15" i="1"/>
  <c r="AI13" i="1"/>
  <c r="R13" i="2"/>
  <c r="O13" i="2"/>
  <c r="P13" i="2" s="1"/>
  <c r="Q13" i="2" s="1"/>
  <c r="M14" i="2"/>
  <c r="AG13" i="1"/>
  <c r="AG14" i="1"/>
  <c r="AG12" i="1"/>
  <c r="AI5" i="1"/>
  <c r="AJ5" i="1"/>
  <c r="AG16" i="1"/>
  <c r="AH12" i="1"/>
  <c r="AJ6" i="1"/>
  <c r="AG15" i="1"/>
  <c r="AI6" i="1"/>
  <c r="AH13" i="1"/>
  <c r="AJ7" i="1"/>
  <c r="AG17" i="1"/>
  <c r="AH15" i="1"/>
  <c r="AI7" i="1"/>
  <c r="AH16" i="1"/>
  <c r="AH14" i="1"/>
  <c r="AH17" i="1"/>
  <c r="AJ8" i="1"/>
  <c r="AI8" i="1"/>
  <c r="AA5" i="1"/>
  <c r="AA9" i="1" s="1"/>
  <c r="Z5" i="1"/>
  <c r="AA6" i="1"/>
  <c r="Z6" i="1"/>
  <c r="R8" i="1"/>
  <c r="R7" i="1" s="1"/>
  <c r="S7" i="1" s="1"/>
  <c r="T5" i="1" s="1"/>
  <c r="U5" i="1" s="1"/>
  <c r="Q8" i="1"/>
  <c r="AA7" i="1"/>
  <c r="Z7" i="1"/>
  <c r="AA8" i="1"/>
  <c r="Z8" i="1"/>
  <c r="T6" i="1" l="1"/>
  <c r="U6" i="1" s="1"/>
  <c r="O14" i="2"/>
  <c r="P14" i="2" s="1"/>
  <c r="Q14" i="2" s="1"/>
  <c r="R14" i="2"/>
  <c r="Z9" i="1"/>
  <c r="AN15" i="1"/>
  <c r="AN12" i="1"/>
  <c r="AN17" i="1"/>
  <c r="AK9" i="1"/>
  <c r="AL9" i="1" s="1"/>
  <c r="AI9" i="1"/>
  <c r="AN9" i="1" s="1"/>
  <c r="AM9" i="1" s="1"/>
  <c r="AO9" i="1"/>
  <c r="AN16" i="1"/>
  <c r="AN13" i="1"/>
  <c r="AN14" i="1"/>
  <c r="AJ14" i="1" l="1"/>
  <c r="AJ15" i="1"/>
  <c r="AJ17" i="1"/>
  <c r="AJ12" i="1"/>
  <c r="AJ13" i="1"/>
  <c r="AJ16" i="1"/>
  <c r="Y13" i="1"/>
  <c r="AA13" i="1" s="1"/>
  <c r="W13" i="1" a="1"/>
  <c r="W13" i="1" s="1"/>
  <c r="AC13" i="1" l="1"/>
  <c r="AB13" i="1"/>
  <c r="X13" i="1"/>
  <c r="AO15" i="1"/>
  <c r="AK15" i="1"/>
  <c r="AO16" i="1"/>
  <c r="AK16" i="1"/>
  <c r="AO13" i="1"/>
  <c r="AK13" i="1"/>
  <c r="AO12" i="1"/>
  <c r="AK12" i="1"/>
  <c r="AO17" i="1"/>
  <c r="AK17" i="1"/>
  <c r="AO14" i="1"/>
  <c r="AK14" i="1"/>
  <c r="AL12" i="1" l="1"/>
  <c r="AM12" i="1"/>
  <c r="AM13" i="1"/>
  <c r="AL13" i="1"/>
  <c r="AE13" i="1"/>
  <c r="Z13" i="1"/>
  <c r="AD13" i="1" s="1"/>
  <c r="AM17" i="1"/>
  <c r="AL17" i="1"/>
  <c r="AM16" i="1"/>
  <c r="AL16" i="1"/>
  <c r="AL15" i="1"/>
  <c r="AM15" i="1"/>
  <c r="AL14" i="1"/>
  <c r="AM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<sst xmlns="http://schemas.openxmlformats.org/spreadsheetml/2006/main" count="100" uniqueCount="57">
  <si>
    <t>ANCOVA data analysis tool (converting to standard format)</t>
  </si>
  <si>
    <t>ANCOVA: Single Factor</t>
  </si>
  <si>
    <t>Score</t>
  </si>
  <si>
    <t>Income</t>
  </si>
  <si>
    <t>ANCOVA</t>
  </si>
  <si>
    <t>CONTRASTS: ANCOVA</t>
  </si>
  <si>
    <t>TUKEY HSD/KRAMER: ANCOVA</t>
  </si>
  <si>
    <t>Alpha</t>
  </si>
  <si>
    <t>SS</t>
  </si>
  <si>
    <t>df</t>
  </si>
  <si>
    <t>MS</t>
  </si>
  <si>
    <t>F</t>
  </si>
  <si>
    <t>p-value</t>
  </si>
  <si>
    <t>group</t>
  </si>
  <si>
    <t>contrast</t>
  </si>
  <si>
    <t>adj mean</t>
  </si>
  <si>
    <t>count</t>
  </si>
  <si>
    <t>cov mean</t>
  </si>
  <si>
    <t>cov ssw</t>
  </si>
  <si>
    <t>cov ssbet</t>
  </si>
  <si>
    <t>msw</t>
  </si>
  <si>
    <t>q-crit</t>
  </si>
  <si>
    <t>Method 1</t>
  </si>
  <si>
    <t>Method 2</t>
  </si>
  <si>
    <t>Method 3</t>
  </si>
  <si>
    <t>Method 4</t>
  </si>
  <si>
    <t>Covariate</t>
  </si>
  <si>
    <t>Between</t>
  </si>
  <si>
    <t>Within</t>
  </si>
  <si>
    <t>Total</t>
  </si>
  <si>
    <t>mean</t>
  </si>
  <si>
    <t>Q TEST</t>
  </si>
  <si>
    <t>T TEST</t>
  </si>
  <si>
    <t>group 1</t>
  </si>
  <si>
    <t>group 2</t>
  </si>
  <si>
    <t>std err</t>
  </si>
  <si>
    <t>q-stat</t>
  </si>
  <si>
    <t>lower</t>
  </si>
  <si>
    <t>upper</t>
  </si>
  <si>
    <t>mean-crit</t>
  </si>
  <si>
    <t>t-stat</t>
  </si>
  <si>
    <t>t-crit</t>
  </si>
  <si>
    <t>sig</t>
  </si>
  <si>
    <t>effect r</t>
  </si>
  <si>
    <t>Homogeneity of Slopes Test</t>
  </si>
  <si>
    <t>var</t>
  </si>
  <si>
    <t>ANCOVA - Data Analysis Tool</t>
  </si>
  <si>
    <t>Reading Score</t>
  </si>
  <si>
    <t>Family Income</t>
  </si>
  <si>
    <t>slope</t>
  </si>
  <si>
    <t>Slope W</t>
  </si>
  <si>
    <t>Slope T</t>
  </si>
  <si>
    <t>p eta-sq</t>
  </si>
  <si>
    <t>Real Statistics Using Excel</t>
  </si>
  <si>
    <t>Updated</t>
  </si>
  <si>
    <t>Copyright © 2013 - 2024 Charles Zaiontz</t>
  </si>
  <si>
    <t>ANCOVA Analysis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</si>
</sst>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7E69-DA22-4052-B168-36547EF4BDB3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53</v>
      </c>
    </row>
    <row r="2" spans="1:2" x14ac:dyDescent="0.35">
      <c r="A2" t="s">
        <v>56</v>
      </c>
    </row>
    <row r="4" spans="1:2" x14ac:dyDescent="0.35">
      <c r="A4" t="s">
        <v>54</v>
      </c>
      <c r="B4" s="31">
        <v>45633</v>
      </c>
    </row>
    <row r="6" spans="1:2" x14ac:dyDescent="0.35">
      <c r="A6" s="32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1BF7-555B-44FF-BA2D-4155D3B5BD56}">
  <sheetPr codeName="Sheet373"/>
  <dimension ref="A1:R17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10.7265625" customWidth="1"/>
    <col min="7" max="11" width="10.1796875" customWidth="1"/>
  </cols>
  <sheetData>
    <row r="1" spans="1:18" x14ac:dyDescent="0.35">
      <c r="A1" s="1" t="s">
        <v>46</v>
      </c>
      <c r="L1" t="s">
        <v>1</v>
      </c>
    </row>
    <row r="3" spans="1:18" x14ac:dyDescent="0.35">
      <c r="B3" t="s">
        <v>47</v>
      </c>
      <c r="G3" t="s">
        <v>48</v>
      </c>
      <c r="M3" t="str">
        <f>B5</f>
        <v>Method 1</v>
      </c>
      <c r="N3" t="str">
        <f>C5</f>
        <v>Method 2</v>
      </c>
      <c r="O3" t="str">
        <f>D5</f>
        <v>Method 3</v>
      </c>
      <c r="P3" t="str">
        <f>E5</f>
        <v>Method 4</v>
      </c>
    </row>
    <row r="4" spans="1:18" x14ac:dyDescent="0.35">
      <c r="L4" t="s">
        <v>8</v>
      </c>
      <c r="M4" s="23">
        <f>DEVSQ(G6:G15)</f>
        <v>8113.5487500000008</v>
      </c>
      <c r="N4" s="13">
        <f>DEVSQ(H6:H15)</f>
        <v>2271.0387499999997</v>
      </c>
      <c r="O4" s="13">
        <f>DEVSQ(I6:I15)</f>
        <v>4045.6840000000007</v>
      </c>
      <c r="P4" s="24">
        <f>DEVSQ(J6:J15)</f>
        <v>1703.2810000000002</v>
      </c>
    </row>
    <row r="5" spans="1:18" x14ac:dyDescent="0.35">
      <c r="B5" s="11" t="s">
        <v>22</v>
      </c>
      <c r="C5" s="11" t="s">
        <v>23</v>
      </c>
      <c r="D5" s="11" t="s">
        <v>24</v>
      </c>
      <c r="E5" s="12" t="s">
        <v>25</v>
      </c>
      <c r="G5" s="11" t="s">
        <v>22</v>
      </c>
      <c r="H5" s="11" t="s">
        <v>23</v>
      </c>
      <c r="I5" s="11" t="s">
        <v>24</v>
      </c>
      <c r="J5" s="12" t="s">
        <v>25</v>
      </c>
      <c r="K5" s="25"/>
      <c r="L5" t="s">
        <v>49</v>
      </c>
      <c r="M5" s="26">
        <f>SLOPE(B6:B15,G6:G15)</f>
        <v>0.29192990305259459</v>
      </c>
      <c r="N5">
        <f>SLOPE(C6:C15,H6:H15)</f>
        <v>0.53985208310514299</v>
      </c>
      <c r="O5">
        <f>SLOPE(D6:D15,I6:I15)</f>
        <v>0.2348824080180261</v>
      </c>
      <c r="P5" s="27">
        <f>SLOPE(E6:E15,J6:J15)</f>
        <v>0.3867594366402255</v>
      </c>
    </row>
    <row r="6" spans="1:18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L6" t="s">
        <v>15</v>
      </c>
      <c r="M6" s="28">
        <f>AVERAGE(B6:B15)-(AVERAGE(G6:G15)-AVERAGE($G$6:$J$15))*$M8</f>
        <v>23.783025119760342</v>
      </c>
      <c r="N6" s="14">
        <f>AVERAGE(C6:C15)-(AVERAGE(H6:H15)-AVERAGE($G$6:$J$15))*$M8</f>
        <v>30.053840521389958</v>
      </c>
      <c r="O6" s="14">
        <f>AVERAGE(D6:D15)-(AVERAGE(I6:I15)-AVERAGE($G$6:$J$15))*$M8</f>
        <v>21.333234641578304</v>
      </c>
      <c r="P6" s="29">
        <f>AVERAGE(E6:E15)-(AVERAGE(J6:J15)-AVERAGE($G$6:$J$15))*$M8</f>
        <v>18.597272845501465</v>
      </c>
    </row>
    <row r="7" spans="1:18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</row>
    <row r="8" spans="1:18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L8" t="s">
        <v>50</v>
      </c>
      <c r="M8" s="30">
        <f>SUM(SUMPRODUCT(M4:P4,M5:P5))/SUM(M4:P4)</f>
        <v>0.32253482300317921</v>
      </c>
    </row>
    <row r="9" spans="1:18" x14ac:dyDescent="0.35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L9" t="s">
        <v>51</v>
      </c>
      <c r="M9" s="22">
        <f>SLOPE(B6:E15,G6:J15)</f>
        <v>0.37697529640759841</v>
      </c>
    </row>
    <row r="10" spans="1:18" x14ac:dyDescent="0.35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</row>
    <row r="11" spans="1:18" ht="15" thickBot="1" x14ac:dyDescent="0.4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L11" t="s">
        <v>4</v>
      </c>
    </row>
    <row r="12" spans="1:18" ht="15" thickTop="1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L12" s="10"/>
      <c r="M12" s="10" t="s">
        <v>8</v>
      </c>
      <c r="N12" s="10" t="s">
        <v>9</v>
      </c>
      <c r="O12" s="10" t="s">
        <v>10</v>
      </c>
      <c r="P12" s="10" t="s">
        <v>11</v>
      </c>
      <c r="Q12" s="10" t="s">
        <v>12</v>
      </c>
      <c r="R12" s="10" t="s">
        <v>52</v>
      </c>
    </row>
    <row r="13" spans="1:18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L13" t="s">
        <v>26</v>
      </c>
      <c r="M13">
        <f>M8^2*SUM(M4:P4)</f>
        <v>1678.3526873610911</v>
      </c>
      <c r="N13">
        <v>1</v>
      </c>
      <c r="O13">
        <f>M13/N13</f>
        <v>1678.3526873610911</v>
      </c>
      <c r="P13" t="e">
        <f ca="1">O13/O15</f>
        <v>#NAME?</v>
      </c>
      <c r="Q13" t="e">
        <f ca="1">FDIST(P13,N13,N15)</f>
        <v>#NAME?</v>
      </c>
      <c r="R13" t="e">
        <f ca="1">M13/(M13+M15)</f>
        <v>#NAME?</v>
      </c>
    </row>
    <row r="14" spans="1:18" x14ac:dyDescent="0.35">
      <c r="D14">
        <v>31</v>
      </c>
      <c r="E14">
        <v>25</v>
      </c>
      <c r="I14">
        <v>80</v>
      </c>
      <c r="J14">
        <v>64.900000000000006</v>
      </c>
      <c r="L14" t="s">
        <v>27</v>
      </c>
      <c r="M14" t="e">
        <f ca="1">M16-M9^2*DEVSQ(G6:J15)-M15</f>
        <v>#NAME?</v>
      </c>
      <c r="N14">
        <f>COUNT(M5:P5)-1</f>
        <v>3</v>
      </c>
      <c r="O14" t="e">
        <f ca="1">M14/N14</f>
        <v>#NAME?</v>
      </c>
      <c r="P14" t="e">
        <f ca="1">O14/O15</f>
        <v>#NAME?</v>
      </c>
      <c r="Q14" t="e">
        <f ca="1">FDIST(P14,N14,N15)</f>
        <v>#NAME?</v>
      </c>
      <c r="R14" t="e">
        <f ca="1">M14/(M14+M15)</f>
        <v>#NAME?</v>
      </c>
    </row>
    <row r="15" spans="1:18" x14ac:dyDescent="0.35">
      <c r="B15" s="14"/>
      <c r="C15" s="14"/>
      <c r="D15" s="14">
        <v>13</v>
      </c>
      <c r="E15" s="14">
        <v>26</v>
      </c>
      <c r="G15" s="14"/>
      <c r="H15" s="14"/>
      <c r="I15" s="14">
        <v>41</v>
      </c>
      <c r="J15" s="14">
        <v>59.4</v>
      </c>
      <c r="L15" t="s">
        <v>28</v>
      </c>
      <c r="M15" t="e" cm="1">
        <f t="array" aca="1" ref="M15" ca="1">SUMPRODUCT(VARCOL(B6:E15),COUNTCOL(B6:E15)-1)-SUMPRODUCT(VARCOL(G6:J15),COUNTCOL(G6:J15)-1)*M8^2</f>
        <v>#NAME?</v>
      </c>
      <c r="N15">
        <f>N16-N13-N14</f>
        <v>31</v>
      </c>
      <c r="O15" t="e">
        <f ca="1">M15/N15</f>
        <v>#NAME?</v>
      </c>
    </row>
    <row r="16" spans="1:18" x14ac:dyDescent="0.35">
      <c r="A16" t="s">
        <v>30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L16" s="14" t="s">
        <v>29</v>
      </c>
      <c r="M16" s="14">
        <f>DEVSQ(B6:E15)</f>
        <v>4901.8888888888878</v>
      </c>
      <c r="N16" s="14">
        <f>COUNT(B6:E15)-1</f>
        <v>35</v>
      </c>
      <c r="O16" s="14"/>
      <c r="P16" s="14"/>
      <c r="Q16" s="14"/>
      <c r="R16" s="14"/>
    </row>
    <row r="17" spans="1:10" x14ac:dyDescent="0.35">
      <c r="A17" t="s">
        <v>45</v>
      </c>
      <c r="B17" s="14">
        <f>VAR(B6:B15)</f>
        <v>134.125</v>
      </c>
      <c r="C17" s="14">
        <f>VAR(C6:C15)</f>
        <v>164.78571428571428</v>
      </c>
      <c r="D17" s="14">
        <f>VAR(D6:D15)</f>
        <v>105.65555555555551</v>
      </c>
      <c r="E17" s="14">
        <f>VAR(E6:E15)</f>
        <v>44.844444444444434</v>
      </c>
      <c r="G17" s="14">
        <f>VAR(G6:G15)</f>
        <v>1159.0783928571432</v>
      </c>
      <c r="H17" s="14">
        <f>VAR(H6:H15)</f>
        <v>324.43410714285659</v>
      </c>
      <c r="I17" s="14">
        <f>VAR(I6:I15)</f>
        <v>449.52044444444499</v>
      </c>
      <c r="J17" s="14">
        <f>VAR(J6:J15)</f>
        <v>189.25344444444514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0EBD-6A33-4485-B881-EE5ACBFD1A54}">
  <sheetPr codeName="Sheet55"/>
  <dimension ref="A1:AO36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4.453125" customWidth="1"/>
    <col min="7" max="10" width="10.1796875" customWidth="1"/>
    <col min="11" max="11" width="3.54296875" customWidth="1"/>
  </cols>
  <sheetData>
    <row r="1" spans="1:41" x14ac:dyDescent="0.35">
      <c r="A1" s="1" t="s">
        <v>0</v>
      </c>
      <c r="L1" s="2" t="e">
        <f t="array" aca="1" ref="L1:N36" ca="1">Ancova1Std(B5:E15,G5:J15)</f>
        <v>#NAME?</v>
      </c>
      <c r="M1" s="3" t="e">
        <f ca="1"/>
        <v>#NAME?</v>
      </c>
      <c r="N1" s="4" t="e">
        <f ca="1"/>
        <v>#NAME?</v>
      </c>
      <c r="P1" t="s">
        <v>1</v>
      </c>
    </row>
    <row r="2" spans="1:41" x14ac:dyDescent="0.35">
      <c r="L2" s="5" t="e">
        <f ca="1"/>
        <v>#NAME?</v>
      </c>
      <c r="M2" t="e">
        <f ca="1"/>
        <v>#NAME?</v>
      </c>
      <c r="N2" s="6" t="e">
        <f ca="1"/>
        <v>#NAME?</v>
      </c>
    </row>
    <row r="3" spans="1:41" ht="15" thickBot="1" x14ac:dyDescent="0.4">
      <c r="B3" t="s">
        <v>2</v>
      </c>
      <c r="G3" t="s">
        <v>3</v>
      </c>
      <c r="L3" s="5" t="e">
        <f ca="1"/>
        <v>#NAME?</v>
      </c>
      <c r="M3" t="e">
        <f ca="1"/>
        <v>#NAME?</v>
      </c>
      <c r="N3" s="6" t="e">
        <f ca="1"/>
        <v>#NAME?</v>
      </c>
      <c r="P3" t="s">
        <v>4</v>
      </c>
      <c r="W3" t="s">
        <v>5</v>
      </c>
      <c r="AG3" t="s">
        <v>6</v>
      </c>
      <c r="AL3" t="s">
        <v>7</v>
      </c>
      <c r="AM3">
        <v>0.05</v>
      </c>
    </row>
    <row r="4" spans="1:41" ht="15" thickTop="1" x14ac:dyDescent="0.35">
      <c r="L4" s="5" t="e">
        <f ca="1"/>
        <v>#NAME?</v>
      </c>
      <c r="M4" t="e">
        <f ca="1"/>
        <v>#NAME?</v>
      </c>
      <c r="N4" s="6" t="e">
        <f ca="1"/>
        <v>#NAME?</v>
      </c>
      <c r="P4" s="10"/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W4" s="10" t="s">
        <v>13</v>
      </c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G4" s="10" t="s">
        <v>13</v>
      </c>
      <c r="AH4" s="10" t="s">
        <v>15</v>
      </c>
      <c r="AI4" s="10" t="s">
        <v>16</v>
      </c>
      <c r="AJ4" s="10" t="s">
        <v>17</v>
      </c>
      <c r="AK4" s="10" t="s">
        <v>19</v>
      </c>
      <c r="AL4" s="10" t="s">
        <v>18</v>
      </c>
      <c r="AM4" s="10" t="s">
        <v>20</v>
      </c>
      <c r="AN4" s="10" t="s">
        <v>9</v>
      </c>
      <c r="AO4" s="10" t="s">
        <v>21</v>
      </c>
    </row>
    <row r="5" spans="1:41" x14ac:dyDescent="0.35">
      <c r="B5" s="11" t="s">
        <v>22</v>
      </c>
      <c r="C5" s="11" t="s">
        <v>23</v>
      </c>
      <c r="D5" s="11" t="s">
        <v>24</v>
      </c>
      <c r="E5" s="12" t="s">
        <v>25</v>
      </c>
      <c r="G5" s="11" t="s">
        <v>22</v>
      </c>
      <c r="H5" s="11" t="s">
        <v>23</v>
      </c>
      <c r="I5" s="11" t="s">
        <v>24</v>
      </c>
      <c r="J5" s="12" t="s">
        <v>25</v>
      </c>
      <c r="L5" s="5" t="e">
        <f ca="1"/>
        <v>#NAME?</v>
      </c>
      <c r="M5" t="e">
        <f ca="1"/>
        <v>#NAME?</v>
      </c>
      <c r="N5" s="6" t="e">
        <f ca="1"/>
        <v>#NAME?</v>
      </c>
      <c r="P5" t="s">
        <v>26</v>
      </c>
      <c r="Q5" t="e">
        <f t="array" aca="1" ref="Q5:Q7" ca="1">SSAncova(L1:N36)</f>
        <v>#NAME?</v>
      </c>
      <c r="R5">
        <f ca="1">COUNTA(L1:N1)-2</f>
        <v>1</v>
      </c>
      <c r="S5" t="e">
        <f ca="1">Q5/R5</f>
        <v>#NAME?</v>
      </c>
      <c r="T5" t="e">
        <f ca="1">S5/S7</f>
        <v>#NAME?</v>
      </c>
      <c r="U5" t="e">
        <f ca="1">FDIST(T5,R5,R7)</f>
        <v>#NAME?</v>
      </c>
      <c r="W5" s="13" t="e">
        <f t="array" aca="1" ref="W5:W8" ca="1">ExtractUnique(L1:L36)</f>
        <v>#NAME?</v>
      </c>
      <c r="X5" s="15"/>
      <c r="Y5" s="13" t="e">
        <f t="array" aca="1" ref="Y5:Y8" ca="1">INDEX(AncovaMeans(L1:N36),,3)</f>
        <v>#NAME?</v>
      </c>
      <c r="Z5" s="13">
        <f ca="1">COUNTIF(L1:L36,W5)</f>
        <v>36</v>
      </c>
      <c r="AA5" s="13" t="e">
        <f ca="1">AVERAGEIF(L1:L36,W5,N1:N36)</f>
        <v>#NAME?</v>
      </c>
      <c r="AB5" s="13"/>
      <c r="AG5" s="13" t="e">
        <f t="array" aca="1" ref="AG5:AG8" ca="1">ExtractUnique(L1:L36)</f>
        <v>#NAME?</v>
      </c>
      <c r="AH5" s="13" t="e">
        <f t="array" aca="1" ref="AH5:AH8" ca="1">INDEX(AncovaMeans(L1:N36),,3)</f>
        <v>#NAME?</v>
      </c>
      <c r="AI5" s="13">
        <f ca="1">COUNTIF(L$1:L$36,AG5)</f>
        <v>36</v>
      </c>
      <c r="AJ5" s="13" t="e">
        <f ca="1">AVERAGEIF(L$1:L$36,AG5,N$1:N$36)</f>
        <v>#NAME?</v>
      </c>
      <c r="AK5" s="13"/>
      <c r="AL5" s="13"/>
      <c r="AM5" s="13"/>
      <c r="AN5" s="13"/>
      <c r="AO5" s="13"/>
    </row>
    <row r="6" spans="1:41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L6" s="5" t="e">
        <f ca="1"/>
        <v>#NAME?</v>
      </c>
      <c r="M6" t="e">
        <f ca="1"/>
        <v>#NAME?</v>
      </c>
      <c r="N6" s="6" t="e">
        <f ca="1"/>
        <v>#NAME?</v>
      </c>
      <c r="P6" t="s">
        <v>27</v>
      </c>
      <c r="Q6" t="e">
        <f ca="1"/>
        <v>#NAME?</v>
      </c>
      <c r="R6" t="e">
        <f ca="1">COUNTAU(L1:L36)-1</f>
        <v>#NAME?</v>
      </c>
      <c r="S6" t="e">
        <f ca="1">Q6/R6</f>
        <v>#NAME?</v>
      </c>
      <c r="T6" t="e">
        <f ca="1">S6/S7</f>
        <v>#NAME?</v>
      </c>
      <c r="U6" t="e">
        <f ca="1">FDIST(T6,R6,R7)</f>
        <v>#NAME?</v>
      </c>
      <c r="W6" t="e">
        <f ca="1"/>
        <v>#NAME?</v>
      </c>
      <c r="X6" s="16">
        <v>1</v>
      </c>
      <c r="Y6" t="e">
        <f ca="1"/>
        <v>#NAME?</v>
      </c>
      <c r="Z6">
        <f t="shared" ref="Z6:Z8" ca="1" si="0">COUNTIF(L2:L37,W6)</f>
        <v>35</v>
      </c>
      <c r="AA6" t="e">
        <f t="shared" ref="AA6:AA8" ca="1" si="1">AVERAGEIF(L2:L37,W6,N2:N37)</f>
        <v>#NAME?</v>
      </c>
      <c r="AG6" t="e">
        <f ca="1"/>
        <v>#NAME?</v>
      </c>
      <c r="AH6" t="e">
        <f ca="1"/>
        <v>#NAME?</v>
      </c>
      <c r="AI6">
        <f t="shared" ref="AI6:AI8" ca="1" si="2">COUNTIF(L$1:L$36,AG6)</f>
        <v>36</v>
      </c>
      <c r="AJ6" t="e">
        <f t="shared" ref="AJ6:AJ8" ca="1" si="3">AVERAGEIF(L$1:L$36,AG6,N$1:N$36)</f>
        <v>#NAME?</v>
      </c>
    </row>
    <row r="7" spans="1:41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  <c r="L7" s="5" t="e">
        <f ca="1"/>
        <v>#NAME?</v>
      </c>
      <c r="M7" t="e">
        <f ca="1"/>
        <v>#NAME?</v>
      </c>
      <c r="N7" s="6" t="e">
        <f ca="1"/>
        <v>#NAME?</v>
      </c>
      <c r="P7" t="s">
        <v>28</v>
      </c>
      <c r="Q7" t="e">
        <f ca="1"/>
        <v>#NAME?</v>
      </c>
      <c r="R7" t="e">
        <f ca="1">R8-R5-R6</f>
        <v>#NAME?</v>
      </c>
      <c r="S7" t="e">
        <f ca="1">Q7/R7</f>
        <v>#NAME?</v>
      </c>
      <c r="W7" t="e">
        <f ca="1"/>
        <v>#NAME?</v>
      </c>
      <c r="X7" s="16"/>
      <c r="Y7" t="e">
        <f ca="1"/>
        <v>#NAME?</v>
      </c>
      <c r="Z7">
        <f t="shared" ca="1" si="0"/>
        <v>34</v>
      </c>
      <c r="AA7" t="e">
        <f t="shared" ca="1" si="1"/>
        <v>#NAME?</v>
      </c>
      <c r="AG7" t="e">
        <f ca="1"/>
        <v>#NAME?</v>
      </c>
      <c r="AH7" t="e">
        <f ca="1"/>
        <v>#NAME?</v>
      </c>
      <c r="AI7">
        <f t="shared" ca="1" si="2"/>
        <v>36</v>
      </c>
      <c r="AJ7" t="e">
        <f t="shared" ca="1" si="3"/>
        <v>#NAME?</v>
      </c>
    </row>
    <row r="8" spans="1:41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L8" s="5" t="e">
        <f ca="1"/>
        <v>#NAME?</v>
      </c>
      <c r="M8" t="e">
        <f ca="1"/>
        <v>#NAME?</v>
      </c>
      <c r="N8" s="6" t="e">
        <f ca="1"/>
        <v>#NAME?</v>
      </c>
      <c r="P8" s="14" t="s">
        <v>29</v>
      </c>
      <c r="Q8" s="14" t="e">
        <f ca="1">DEVSQ(M1:M36)</f>
        <v>#NAME?</v>
      </c>
      <c r="R8" s="14">
        <f ca="1">COUNT(M1:M36)-1</f>
        <v>-1</v>
      </c>
      <c r="S8" s="14"/>
      <c r="T8" s="14"/>
      <c r="U8" s="14"/>
      <c r="W8" s="14" t="e">
        <f ca="1"/>
        <v>#NAME?</v>
      </c>
      <c r="X8" s="17">
        <v>-1</v>
      </c>
      <c r="Y8" s="14" t="e">
        <f ca="1"/>
        <v>#NAME?</v>
      </c>
      <c r="Z8" s="14">
        <f t="shared" ca="1" si="0"/>
        <v>33</v>
      </c>
      <c r="AA8" s="14" t="e">
        <f t="shared" ca="1" si="1"/>
        <v>#NAME?</v>
      </c>
      <c r="AB8" s="14"/>
      <c r="AG8" s="14" t="e">
        <f ca="1"/>
        <v>#NAME?</v>
      </c>
      <c r="AH8" s="14" t="e">
        <f ca="1"/>
        <v>#NAME?</v>
      </c>
      <c r="AI8" s="14">
        <f t="shared" ca="1" si="2"/>
        <v>36</v>
      </c>
      <c r="AJ8" s="14" t="e">
        <f t="shared" ca="1" si="3"/>
        <v>#NAME?</v>
      </c>
      <c r="AK8" s="14"/>
      <c r="AL8" s="14"/>
      <c r="AM8" s="14"/>
      <c r="AN8" s="14"/>
      <c r="AO8" s="14"/>
    </row>
    <row r="9" spans="1:41" ht="15" thickBot="1" x14ac:dyDescent="0.4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L9" s="5" t="e">
        <f ca="1"/>
        <v>#NAME?</v>
      </c>
      <c r="M9" t="e">
        <f ca="1"/>
        <v>#NAME?</v>
      </c>
      <c r="N9" s="6" t="e">
        <f ca="1"/>
        <v>#NAME?</v>
      </c>
      <c r="X9">
        <f>SUM(X5:X8)</f>
        <v>0</v>
      </c>
      <c r="Y9" t="e">
        <f ca="1">SUMPRODUCT(X5:X8,Y5:Y8)</f>
        <v>#NAME?</v>
      </c>
      <c r="Z9">
        <f ca="1">SUM(Z5:Z8)</f>
        <v>138</v>
      </c>
      <c r="AA9" t="e">
        <f ca="1">SUMPRODUCT(X5:X8,AA5:AA8)</f>
        <v>#NAME?</v>
      </c>
      <c r="AB9" t="e">
        <f ca="1">SSWStd(L1:N36,3)</f>
        <v>#NAME?</v>
      </c>
      <c r="AI9">
        <f ca="1">SUM(AI5:AI8)</f>
        <v>144</v>
      </c>
      <c r="AJ9" t="e">
        <f ca="1">AVERAGE(N1:N36)</f>
        <v>#NAME?</v>
      </c>
      <c r="AK9" t="e">
        <f ca="1">SUMPRODUCT(AI5:AI8,(AJ5:AJ8-AJ9)^2)</f>
        <v>#NAME?</v>
      </c>
      <c r="AL9" t="e">
        <f ca="1">DEVSQ(N1:N36)-AK9</f>
        <v>#NAME?</v>
      </c>
      <c r="AM9" t="e">
        <f ca="1">INDEX(SSAncova(L1:N36),3)/AN9</f>
        <v>#NAME?</v>
      </c>
      <c r="AN9">
        <f ca="1">AI$9-COUNT(AI5:AI8)-1</f>
        <v>139</v>
      </c>
      <c r="AO9" t="e">
        <f ca="1">QCRIT(COUNT(AI$5:AI$8),AN9,AM3,2)</f>
        <v>#NAME?</v>
      </c>
    </row>
    <row r="10" spans="1:41" ht="15.5" thickTop="1" thickBot="1" x14ac:dyDescent="0.4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  <c r="L10" s="5" t="e">
        <f ca="1"/>
        <v>#NAME?</v>
      </c>
      <c r="M10" t="e">
        <f ca="1"/>
        <v>#NAME?</v>
      </c>
      <c r="N10" s="6" t="e">
        <f ca="1"/>
        <v>#NAME?</v>
      </c>
      <c r="P10" s="10"/>
      <c r="Q10" s="10" t="s">
        <v>30</v>
      </c>
      <c r="R10" s="10" t="s">
        <v>15</v>
      </c>
      <c r="AG10" t="s">
        <v>31</v>
      </c>
    </row>
    <row r="11" spans="1:41" ht="15.5" thickTop="1" thickBot="1" x14ac:dyDescent="0.4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L11" s="5" t="e">
        <f ca="1"/>
        <v>#NAME?</v>
      </c>
      <c r="M11" t="e">
        <f ca="1"/>
        <v>#NAME?</v>
      </c>
      <c r="N11" s="6" t="e">
        <f ca="1"/>
        <v>#NAME?</v>
      </c>
      <c r="P11" s="13" t="e">
        <f t="array" aca="1" ref="P11:R14" ca="1">AncovaMeans(L1:N36)</f>
        <v>#NAME?</v>
      </c>
      <c r="Q11" s="13" t="e">
        <f ca="1"/>
        <v>#NAME?</v>
      </c>
      <c r="R11" s="13" t="e">
        <f ca="1"/>
        <v>#NAME?</v>
      </c>
      <c r="W11" t="s">
        <v>32</v>
      </c>
      <c r="AB11" t="s">
        <v>7</v>
      </c>
      <c r="AC11">
        <v>2.5000000000000001E-2</v>
      </c>
      <c r="AG11" s="10" t="s">
        <v>33</v>
      </c>
      <c r="AH11" s="10" t="s">
        <v>34</v>
      </c>
      <c r="AI11" s="10" t="s">
        <v>30</v>
      </c>
      <c r="AJ11" s="10" t="s">
        <v>35</v>
      </c>
      <c r="AK11" s="10" t="s">
        <v>36</v>
      </c>
      <c r="AL11" s="10" t="s">
        <v>37</v>
      </c>
      <c r="AM11" s="10" t="s">
        <v>38</v>
      </c>
      <c r="AN11" s="10" t="s">
        <v>12</v>
      </c>
      <c r="AO11" s="10" t="s">
        <v>39</v>
      </c>
    </row>
    <row r="12" spans="1:41" ht="15" thickTop="1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L12" s="5" t="e">
        <f ca="1"/>
        <v>#NAME?</v>
      </c>
      <c r="M12" t="e">
        <f ca="1"/>
        <v>#NAME?</v>
      </c>
      <c r="N12" s="6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W12" s="10" t="s">
        <v>35</v>
      </c>
      <c r="X12" s="10" t="s">
        <v>40</v>
      </c>
      <c r="Y12" s="10" t="s">
        <v>9</v>
      </c>
      <c r="Z12" s="10" t="s">
        <v>12</v>
      </c>
      <c r="AA12" s="10" t="s">
        <v>41</v>
      </c>
      <c r="AB12" s="10" t="s">
        <v>37</v>
      </c>
      <c r="AC12" s="10" t="s">
        <v>38</v>
      </c>
      <c r="AD12" s="10" t="s">
        <v>42</v>
      </c>
      <c r="AE12" s="10" t="s">
        <v>43</v>
      </c>
      <c r="AG12" s="13" t="e">
        <f ca="1">AG5</f>
        <v>#NAME?</v>
      </c>
      <c r="AH12" s="13" t="e">
        <f ca="1">AG6</f>
        <v>#NAME?</v>
      </c>
      <c r="AI12" s="13" t="e">
        <f ca="1">ABS(AH5-AH6)</f>
        <v>#NAME?</v>
      </c>
      <c r="AJ12" s="13" t="e">
        <f ca="1">SQRT(AM9*(1+AK9/(AL9*(COUNT(AI$5:AI$8)-1)))/HARMEAN(AI5,AI6))</f>
        <v>#NAME?</v>
      </c>
      <c r="AK12" s="13" t="e">
        <f ca="1">AI12/AJ12</f>
        <v>#NAME?</v>
      </c>
      <c r="AL12" s="13" t="e">
        <f ca="1">AI12-AO12</f>
        <v>#NAME?</v>
      </c>
      <c r="AM12" s="13" t="e">
        <f ca="1">AI12+AO12</f>
        <v>#NAME?</v>
      </c>
      <c r="AN12" s="13" t="e">
        <f ca="1">QDIST(AK12,COUNT(AI$5:AI$8),AN$9)</f>
        <v>#NAME?</v>
      </c>
      <c r="AO12" s="13" t="e">
        <f ca="1">AJ12*AO$9</f>
        <v>#NAME?</v>
      </c>
    </row>
    <row r="13" spans="1:41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L13" s="5" t="e">
        <f ca="1"/>
        <v>#NAME?</v>
      </c>
      <c r="M13" t="e">
        <f ca="1"/>
        <v>#NAME?</v>
      </c>
      <c r="N13" s="6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W13" s="18" t="e" cm="1">
        <f t="array" aca="1" ref="W13" ca="1">SQRT(INDEX(SSAncova(L1:N36),3)/(Z9-COUNTA(W5:W8)-1)*(SUMPRODUCT(X5:X8^2,1/Z5:Z8)+AA9^2/AB9))</f>
        <v>#NAME?</v>
      </c>
      <c r="X13" s="18" t="e">
        <f ca="1">Y9/W13</f>
        <v>#NAME?</v>
      </c>
      <c r="Y13" s="18">
        <f ca="1">Z9-COUNTA(W5:W8)-1</f>
        <v>133</v>
      </c>
      <c r="Z13" s="18" t="e">
        <f ca="1">TDIST(ABS(X13),Y13,2)</f>
        <v>#NAME?</v>
      </c>
      <c r="AA13" s="18">
        <f ca="1">TINV(AC11,Y13)</f>
        <v>2.2670612906313812</v>
      </c>
      <c r="AB13" s="18" t="e">
        <f ca="1">Y9-W13*AA13</f>
        <v>#NAME?</v>
      </c>
      <c r="AC13" s="18" t="e">
        <f ca="1">Y9+W13*AA13</f>
        <v>#NAME?</v>
      </c>
      <c r="AD13" s="19" t="e">
        <f ca="1">IF(Z13&lt;AC11,"yes","no")</f>
        <v>#NAME?</v>
      </c>
      <c r="AE13" s="18" t="e">
        <f ca="1">SQRT(X13^2/(X13^2+Y13))</f>
        <v>#NAME?</v>
      </c>
      <c r="AG13" t="e">
        <f ca="1">AG5</f>
        <v>#NAME?</v>
      </c>
      <c r="AH13" t="e">
        <f ca="1">AG7</f>
        <v>#NAME?</v>
      </c>
      <c r="AI13" t="e">
        <f ca="1">ABS(AH5-AH7)</f>
        <v>#NAME?</v>
      </c>
      <c r="AJ13" t="e">
        <f ca="1">SQRT(AM9*(1+AK9/(AL9*(COUNT(AI$5:AI$8)-1)))/HARMEAN(AI5,AI7))</f>
        <v>#NAME?</v>
      </c>
      <c r="AK13" t="e">
        <f t="shared" ref="AK13:AK17" ca="1" si="4">AI13/AJ13</f>
        <v>#NAME?</v>
      </c>
      <c r="AL13" t="e">
        <f t="shared" ref="AL13:AL17" ca="1" si="5">AI13-AO13</f>
        <v>#NAME?</v>
      </c>
      <c r="AM13" t="e">
        <f t="shared" ref="AM13:AM17" ca="1" si="6">AI13+AO13</f>
        <v>#NAME?</v>
      </c>
      <c r="AN13" t="e">
        <f ca="1">QDIST(AK13,COUNT(AI$5:AI$8),AN$9)</f>
        <v>#NAME?</v>
      </c>
      <c r="AO13" t="e">
        <f t="shared" ref="AO13:AO17" ca="1" si="7">AJ13*AO$9</f>
        <v>#NAME?</v>
      </c>
    </row>
    <row r="14" spans="1:41" x14ac:dyDescent="0.35">
      <c r="D14">
        <v>31</v>
      </c>
      <c r="E14">
        <v>25</v>
      </c>
      <c r="I14">
        <v>80</v>
      </c>
      <c r="J14">
        <v>64.900000000000006</v>
      </c>
      <c r="L14" s="5" t="e">
        <f ca="1"/>
        <v>#NAME?</v>
      </c>
      <c r="M14" t="e">
        <f ca="1"/>
        <v>#NAME?</v>
      </c>
      <c r="N14" s="6" t="e">
        <f ca="1"/>
        <v>#NAME?</v>
      </c>
      <c r="P14" s="14" t="e">
        <f ca="1"/>
        <v>#NAME?</v>
      </c>
      <c r="Q14" s="14" t="e">
        <f ca="1"/>
        <v>#NAME?</v>
      </c>
      <c r="R14" s="14" t="e">
        <f ca="1"/>
        <v>#NAME?</v>
      </c>
      <c r="AG14" t="e">
        <f ca="1">AG5</f>
        <v>#NAME?</v>
      </c>
      <c r="AH14" t="e">
        <f ca="1">AG8</f>
        <v>#NAME?</v>
      </c>
      <c r="AI14" t="e">
        <f ca="1">ABS(AH5-AH8)</f>
        <v>#NAME?</v>
      </c>
      <c r="AJ14" t="e">
        <f ca="1">SQRT(AM9*(1+AK9/(AL9*(COUNT(AI$5:AI$8)-1)))/HARMEAN(AI5,AI8))</f>
        <v>#NAME?</v>
      </c>
      <c r="AK14" t="e">
        <f t="shared" ca="1" si="4"/>
        <v>#NAME?</v>
      </c>
      <c r="AL14" t="e">
        <f t="shared" ca="1" si="5"/>
        <v>#NAME?</v>
      </c>
      <c r="AM14" t="e">
        <f t="shared" ca="1" si="6"/>
        <v>#NAME?</v>
      </c>
      <c r="AN14" t="e">
        <f ca="1">QDIST(AK14,COUNT(AI$5:AI$8),AN$9)</f>
        <v>#NAME?</v>
      </c>
      <c r="AO14" t="e">
        <f t="shared" ca="1" si="7"/>
        <v>#NAME?</v>
      </c>
    </row>
    <row r="15" spans="1:41" x14ac:dyDescent="0.35">
      <c r="B15" s="14"/>
      <c r="C15" s="14"/>
      <c r="D15" s="14">
        <v>13</v>
      </c>
      <c r="E15" s="14">
        <v>26</v>
      </c>
      <c r="G15" s="14"/>
      <c r="H15" s="14"/>
      <c r="I15" s="14">
        <v>41</v>
      </c>
      <c r="J15" s="14">
        <v>59.4</v>
      </c>
      <c r="L15" s="5" t="e">
        <f ca="1"/>
        <v>#NAME?</v>
      </c>
      <c r="M15" t="e">
        <f ca="1"/>
        <v>#NAME?</v>
      </c>
      <c r="N15" s="6" t="e">
        <f ca="1"/>
        <v>#NAME?</v>
      </c>
      <c r="AG15" t="e">
        <f ca="1">AG6</f>
        <v>#NAME?</v>
      </c>
      <c r="AH15" t="e">
        <f ca="1">AG7</f>
        <v>#NAME?</v>
      </c>
      <c r="AI15" t="e">
        <f ca="1">ABS(AH6-AH7)</f>
        <v>#NAME?</v>
      </c>
      <c r="AJ15" t="e">
        <f ca="1">SQRT(AM9*(1+AK9/(AL9*(COUNT(AI$5:AI$8)-1)))/HARMEAN(AI6,AI7))</f>
        <v>#NAME?</v>
      </c>
      <c r="AK15" t="e">
        <f t="shared" ca="1" si="4"/>
        <v>#NAME?</v>
      </c>
      <c r="AL15" t="e">
        <f t="shared" ca="1" si="5"/>
        <v>#NAME?</v>
      </c>
      <c r="AM15" t="e">
        <f t="shared" ca="1" si="6"/>
        <v>#NAME?</v>
      </c>
      <c r="AN15" t="e">
        <f ca="1">QDIST(AK15,COUNT(AI$5:AI$8),AN$9)</f>
        <v>#NAME?</v>
      </c>
      <c r="AO15" t="e">
        <f t="shared" ca="1" si="7"/>
        <v>#NAME?</v>
      </c>
    </row>
    <row r="16" spans="1:41" x14ac:dyDescent="0.35">
      <c r="A16" t="s">
        <v>30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L16" s="5" t="e">
        <f ca="1"/>
        <v>#NAME?</v>
      </c>
      <c r="M16" t="e">
        <f ca="1"/>
        <v>#NAME?</v>
      </c>
      <c r="N16" s="6" t="e">
        <f ca="1"/>
        <v>#NAME?</v>
      </c>
      <c r="P16" t="s">
        <v>44</v>
      </c>
      <c r="AG16" t="e">
        <f ca="1">AG6</f>
        <v>#NAME?</v>
      </c>
      <c r="AH16" t="e">
        <f ca="1">AG8</f>
        <v>#NAME?</v>
      </c>
      <c r="AI16" t="e">
        <f ca="1">ABS(AH6-AH8)</f>
        <v>#NAME?</v>
      </c>
      <c r="AJ16" t="e">
        <f ca="1">SQRT(AM9*(1+AK9/(AL9*(COUNT(AI$5:AI$8)-1)))/HARMEAN(AI6,AI8))</f>
        <v>#NAME?</v>
      </c>
      <c r="AK16" t="e">
        <f t="shared" ca="1" si="4"/>
        <v>#NAME?</v>
      </c>
      <c r="AL16" t="e">
        <f t="shared" ca="1" si="5"/>
        <v>#NAME?</v>
      </c>
      <c r="AM16" t="e">
        <f t="shared" ca="1" si="6"/>
        <v>#NAME?</v>
      </c>
      <c r="AN16" t="e">
        <f ca="1">QDIST(AK16,COUNT(AI$5:AI$8),AN$9)</f>
        <v>#NAME?</v>
      </c>
      <c r="AO16" t="e">
        <f t="shared" ca="1" si="7"/>
        <v>#NAME?</v>
      </c>
    </row>
    <row r="17" spans="1:41" x14ac:dyDescent="0.35">
      <c r="A17" t="s">
        <v>45</v>
      </c>
      <c r="B17" s="14">
        <f>VAR(B6:B15)</f>
        <v>134.125</v>
      </c>
      <c r="C17" s="14">
        <f>VAR(C6:C15)</f>
        <v>164.78571428571428</v>
      </c>
      <c r="D17" s="14">
        <f>VAR(D6:D15)</f>
        <v>105.65555555555551</v>
      </c>
      <c r="E17" s="14">
        <f>VAR(E6:E15)</f>
        <v>44.844444444444434</v>
      </c>
      <c r="G17" s="14">
        <f>VAR(G6:G15)</f>
        <v>1159.0783928571432</v>
      </c>
      <c r="H17" s="14">
        <f>VAR(H6:H15)</f>
        <v>324.43410714285659</v>
      </c>
      <c r="I17" s="14">
        <f>VAR(I6:I15)</f>
        <v>449.52044444444499</v>
      </c>
      <c r="J17" s="14">
        <f>VAR(J6:J15)</f>
        <v>189.25344444444514</v>
      </c>
      <c r="L17" s="5" t="e">
        <f ca="1"/>
        <v>#NAME?</v>
      </c>
      <c r="M17" t="e">
        <f ca="1"/>
        <v>#NAME?</v>
      </c>
      <c r="N17" s="6" t="e">
        <f ca="1"/>
        <v>#NAME?</v>
      </c>
      <c r="AG17" s="14" t="e">
        <f ca="1">AG7</f>
        <v>#NAME?</v>
      </c>
      <c r="AH17" s="14" t="e">
        <f ca="1">AG8</f>
        <v>#NAME?</v>
      </c>
      <c r="AI17" s="14" t="e">
        <f ca="1">ABS(AH7-AH8)</f>
        <v>#NAME?</v>
      </c>
      <c r="AJ17" s="14" t="e">
        <f ca="1">SQRT(AM9*(1+AK9/(AL9*(COUNT(AI$5:AI$8)-1)))/HARMEAN(AI7,AI8))</f>
        <v>#NAME?</v>
      </c>
      <c r="AK17" s="14" t="e">
        <f t="shared" ca="1" si="4"/>
        <v>#NAME?</v>
      </c>
      <c r="AL17" s="14" t="e">
        <f t="shared" ca="1" si="5"/>
        <v>#NAME?</v>
      </c>
      <c r="AM17" s="14" t="e">
        <f t="shared" ca="1" si="6"/>
        <v>#NAME?</v>
      </c>
      <c r="AN17" s="14" t="e">
        <f ca="1">QDIST(AK17,COUNT(AI$5:AI$8),AN$9)</f>
        <v>#NAME?</v>
      </c>
      <c r="AO17" s="14" t="e">
        <f t="shared" ca="1" si="7"/>
        <v>#NAME?</v>
      </c>
    </row>
    <row r="18" spans="1:41" x14ac:dyDescent="0.35">
      <c r="L18" s="5" t="e">
        <f ca="1"/>
        <v>#NAME?</v>
      </c>
      <c r="M18" t="e">
        <f ca="1"/>
        <v>#NAME?</v>
      </c>
      <c r="N18" s="6" t="e">
        <f ca="1"/>
        <v>#NAME?</v>
      </c>
      <c r="P18" t="e">
        <f t="array" aca="1" ref="P18:Q23" ca="1">AncovaParallel(L1:N36,TRUE)</f>
        <v>#NAME?</v>
      </c>
      <c r="Q18" s="20" t="e">
        <f ca="1"/>
        <v>#NAME?</v>
      </c>
    </row>
    <row r="19" spans="1:41" x14ac:dyDescent="0.35">
      <c r="L19" s="5" t="e">
        <f ca="1"/>
        <v>#NAME?</v>
      </c>
      <c r="M19" t="e">
        <f ca="1"/>
        <v>#NAME?</v>
      </c>
      <c r="N19" s="6" t="e">
        <f ca="1"/>
        <v>#NAME?</v>
      </c>
      <c r="P19" t="e">
        <f ca="1"/>
        <v>#NAME?</v>
      </c>
      <c r="Q19" s="21" t="e">
        <f ca="1"/>
        <v>#NAME?</v>
      </c>
    </row>
    <row r="20" spans="1:41" x14ac:dyDescent="0.35">
      <c r="L20" s="5" t="e">
        <f ca="1"/>
        <v>#NAME?</v>
      </c>
      <c r="M20" t="e">
        <f ca="1"/>
        <v>#NAME?</v>
      </c>
      <c r="N20" s="6" t="e">
        <f ca="1"/>
        <v>#NAME?</v>
      </c>
      <c r="P20" t="e">
        <f ca="1"/>
        <v>#NAME?</v>
      </c>
      <c r="Q20" s="21" t="e">
        <f ca="1"/>
        <v>#NAME?</v>
      </c>
    </row>
    <row r="21" spans="1:41" x14ac:dyDescent="0.35">
      <c r="L21" s="5" t="e">
        <f ca="1"/>
        <v>#NAME?</v>
      </c>
      <c r="M21" t="e">
        <f ca="1"/>
        <v>#NAME?</v>
      </c>
      <c r="N21" s="6" t="e">
        <f ca="1"/>
        <v>#NAME?</v>
      </c>
      <c r="P21" t="e">
        <f ca="1"/>
        <v>#NAME?</v>
      </c>
      <c r="Q21" s="21" t="e">
        <f ca="1"/>
        <v>#NAME?</v>
      </c>
    </row>
    <row r="22" spans="1:41" x14ac:dyDescent="0.35">
      <c r="L22" s="5" t="e">
        <f ca="1"/>
        <v>#NAME?</v>
      </c>
      <c r="M22" t="e">
        <f ca="1"/>
        <v>#NAME?</v>
      </c>
      <c r="N22" s="6" t="e">
        <f ca="1"/>
        <v>#NAME?</v>
      </c>
      <c r="P22" t="e">
        <f ca="1"/>
        <v>#NAME?</v>
      </c>
      <c r="Q22" s="21" t="e">
        <f ca="1"/>
        <v>#NAME?</v>
      </c>
    </row>
    <row r="23" spans="1:41" x14ac:dyDescent="0.35">
      <c r="L23" s="5" t="e">
        <f ca="1"/>
        <v>#NAME?</v>
      </c>
      <c r="M23" t="e">
        <f ca="1"/>
        <v>#NAME?</v>
      </c>
      <c r="N23" s="6" t="e">
        <f ca="1"/>
        <v>#NAME?</v>
      </c>
      <c r="P23" t="e">
        <f ca="1"/>
        <v>#NAME?</v>
      </c>
      <c r="Q23" s="22" t="e">
        <f ca="1"/>
        <v>#NAME?</v>
      </c>
    </row>
    <row r="24" spans="1:41" x14ac:dyDescent="0.35">
      <c r="L24" s="5" t="e">
        <f ca="1"/>
        <v>#NAME?</v>
      </c>
      <c r="M24" t="e">
        <f ca="1"/>
        <v>#NAME?</v>
      </c>
      <c r="N24" s="6" t="e">
        <f ca="1"/>
        <v>#NAME?</v>
      </c>
    </row>
    <row r="25" spans="1:41" x14ac:dyDescent="0.35">
      <c r="L25" s="5" t="e">
        <f ca="1"/>
        <v>#NAME?</v>
      </c>
      <c r="M25" t="e">
        <f ca="1"/>
        <v>#NAME?</v>
      </c>
      <c r="N25" s="6" t="e">
        <f ca="1"/>
        <v>#NAME?</v>
      </c>
    </row>
    <row r="26" spans="1:41" x14ac:dyDescent="0.35">
      <c r="L26" s="5" t="e">
        <f ca="1"/>
        <v>#NAME?</v>
      </c>
      <c r="M26" t="e">
        <f ca="1"/>
        <v>#NAME?</v>
      </c>
      <c r="N26" s="6" t="e">
        <f ca="1"/>
        <v>#NAME?</v>
      </c>
    </row>
    <row r="27" spans="1:41" x14ac:dyDescent="0.35">
      <c r="L27" s="5" t="e">
        <f ca="1"/>
        <v>#NAME?</v>
      </c>
      <c r="M27" t="e">
        <f ca="1"/>
        <v>#NAME?</v>
      </c>
      <c r="N27" s="6" t="e">
        <f ca="1"/>
        <v>#NAME?</v>
      </c>
    </row>
    <row r="28" spans="1:41" x14ac:dyDescent="0.35">
      <c r="L28" s="5" t="e">
        <f ca="1"/>
        <v>#NAME?</v>
      </c>
      <c r="M28" t="e">
        <f ca="1"/>
        <v>#NAME?</v>
      </c>
      <c r="N28" s="6" t="e">
        <f ca="1"/>
        <v>#NAME?</v>
      </c>
    </row>
    <row r="29" spans="1:41" x14ac:dyDescent="0.35">
      <c r="L29" s="5" t="e">
        <f ca="1"/>
        <v>#NAME?</v>
      </c>
      <c r="M29" t="e">
        <f ca="1"/>
        <v>#NAME?</v>
      </c>
      <c r="N29" s="6" t="e">
        <f ca="1"/>
        <v>#NAME?</v>
      </c>
    </row>
    <row r="30" spans="1:41" x14ac:dyDescent="0.35">
      <c r="L30" s="5" t="e">
        <f ca="1"/>
        <v>#NAME?</v>
      </c>
      <c r="M30" t="e">
        <f ca="1"/>
        <v>#NAME?</v>
      </c>
      <c r="N30" s="6" t="e">
        <f ca="1"/>
        <v>#NAME?</v>
      </c>
    </row>
    <row r="31" spans="1:41" x14ac:dyDescent="0.35">
      <c r="L31" s="5" t="e">
        <f ca="1"/>
        <v>#NAME?</v>
      </c>
      <c r="M31" t="e">
        <f ca="1"/>
        <v>#NAME?</v>
      </c>
      <c r="N31" s="6" t="e">
        <f ca="1"/>
        <v>#NAME?</v>
      </c>
    </row>
    <row r="32" spans="1:41" x14ac:dyDescent="0.35">
      <c r="L32" s="5" t="e">
        <f ca="1"/>
        <v>#NAME?</v>
      </c>
      <c r="M32" t="e">
        <f ca="1"/>
        <v>#NAME?</v>
      </c>
      <c r="N32" s="6" t="e">
        <f ca="1"/>
        <v>#NAME?</v>
      </c>
    </row>
    <row r="33" spans="12:14" x14ac:dyDescent="0.35">
      <c r="L33" s="5" t="e">
        <f ca="1"/>
        <v>#NAME?</v>
      </c>
      <c r="M33" t="e">
        <f ca="1"/>
        <v>#NAME?</v>
      </c>
      <c r="N33" s="6" t="e">
        <f ca="1"/>
        <v>#NAME?</v>
      </c>
    </row>
    <row r="34" spans="12:14" x14ac:dyDescent="0.35">
      <c r="L34" s="5" t="e">
        <f ca="1"/>
        <v>#NAME?</v>
      </c>
      <c r="M34" t="e">
        <f ca="1"/>
        <v>#NAME?</v>
      </c>
      <c r="N34" s="6" t="e">
        <f ca="1"/>
        <v>#NAME?</v>
      </c>
    </row>
    <row r="35" spans="12:14" x14ac:dyDescent="0.35">
      <c r="L35" s="5" t="e">
        <f ca="1"/>
        <v>#NAME?</v>
      </c>
      <c r="M35" t="e">
        <f ca="1"/>
        <v>#NAME?</v>
      </c>
      <c r="N35" s="6" t="e">
        <f ca="1"/>
        <v>#NAME?</v>
      </c>
    </row>
    <row r="36" spans="12:14" x14ac:dyDescent="0.35">
      <c r="L36" s="7" t="e">
        <f ca="1"/>
        <v>#NAME?</v>
      </c>
      <c r="M36" s="8" t="e">
        <f ca="1"/>
        <v>#NAME?</v>
      </c>
      <c r="N36" s="9" t="e">
        <f ca="1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Tool 1</vt:lpstr>
      <vt:lpstr>Tool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2024-12-07T18:15:59Z</dcterms:created>
  <dcterms:modified xsi:type="dcterms:W3CDTF">2024-12-07T18:20:10Z</dcterms:modified>
</cp:coreProperties>
</file>