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E6F7D500-18AB-47F3-B811-EDCD699E2E5F}" xr6:coauthVersionLast="47" xr6:coauthVersionMax="47" xr10:uidLastSave="{79AABB71-42DB-4788-BE0B-02487A1FA2A5}"/>
  <bookViews>
    <workbookView xWindow="-110" yWindow="-110" windowWidth="19420" windowHeight="10300" xr2:uid="{7043B6DD-749B-4BFD-AED1-1FB54950B300}"/>
  </bookViews>
  <sheets>
    <sheet name="Title" sheetId="3" r:id="rId1"/>
    <sheet name="Details" sheetId="1" r:id="rId2"/>
    <sheet name="Formula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2" l="1" a="1"/>
  <c r="B18" i="2" s="1"/>
  <c r="G13" i="2" a="1"/>
  <c r="G13" i="2" s="1"/>
  <c r="E16" i="2"/>
  <c r="D16" i="2"/>
  <c r="E15" i="2"/>
  <c r="D15" i="2"/>
  <c r="E14" i="2"/>
  <c r="D14" i="2"/>
  <c r="D13" i="2" a="1"/>
  <c r="E13" i="2" s="1"/>
  <c r="A13" i="2" a="1"/>
  <c r="B16" i="2" s="1"/>
  <c r="G8" i="2" a="1"/>
  <c r="G8" i="2" s="1"/>
  <c r="G7" i="2" a="1"/>
  <c r="G7" i="2" s="1"/>
  <c r="G6" i="2" a="1"/>
  <c r="G6" i="2" s="1"/>
  <c r="D15" i="1" a="1"/>
  <c r="D15" i="1" s="1"/>
  <c r="D14" i="1" a="1"/>
  <c r="D14" i="1" s="1"/>
  <c r="D13" i="1" a="1"/>
  <c r="D13" i="1" s="1"/>
  <c r="D12" i="1" a="1"/>
  <c r="D12" i="1" s="1"/>
  <c r="K10" i="1" a="1"/>
  <c r="K10" i="1" s="1"/>
  <c r="J10" i="1" a="1"/>
  <c r="J10" i="1" s="1"/>
  <c r="I10" i="1" a="1"/>
  <c r="I10" i="1" s="1"/>
  <c r="H10" i="1" a="1"/>
  <c r="H10" i="1" s="1"/>
  <c r="G10" i="1" a="1"/>
  <c r="G10" i="1" s="1"/>
  <c r="D10" i="1" a="1"/>
  <c r="D10" i="1" s="1"/>
  <c r="B10" i="1" a="1"/>
  <c r="B10" i="1" s="1"/>
  <c r="D9" i="1" a="1"/>
  <c r="D9" i="1" s="1"/>
  <c r="P7" i="1" a="1"/>
  <c r="P7" i="1" s="1"/>
  <c r="P6" i="1" a="1"/>
  <c r="P6" i="1" s="1"/>
  <c r="P4" i="1" a="1"/>
  <c r="P4" i="1" s="1"/>
  <c r="P3" i="1" a="1"/>
  <c r="P3" i="1" s="1"/>
  <c r="P2" i="1" a="1"/>
  <c r="P2" i="1" s="1"/>
  <c r="A13" i="2" l="1"/>
  <c r="B13" i="2"/>
  <c r="A14" i="2"/>
  <c r="B14" i="2"/>
  <c r="A15" i="2"/>
  <c r="B15" i="2"/>
  <c r="A16" i="2"/>
  <c r="D13" i="2"/>
  <c r="E7" i="2" l="1"/>
  <c r="E6" i="2"/>
  <c r="N4" i="1" l="1"/>
  <c r="N3" i="1"/>
  <c r="N2" i="1"/>
  <c r="J9" i="1"/>
  <c r="J12" i="1"/>
  <c r="K9" i="1"/>
  <c r="K12" i="1"/>
  <c r="I9" i="1"/>
  <c r="I12" i="1"/>
  <c r="H9" i="1"/>
  <c r="H12" i="1"/>
  <c r="G12" i="1"/>
  <c r="G9" i="1"/>
  <c r="B12" i="1"/>
  <c r="B9" i="1"/>
  <c r="J13" i="1" l="1"/>
  <c r="J14" i="1" s="1"/>
  <c r="J15" i="1" s="1"/>
  <c r="K13" i="1"/>
  <c r="K14" i="1" s="1"/>
  <c r="K15" i="1" s="1"/>
  <c r="I13" i="1"/>
  <c r="I14" i="1" s="1"/>
  <c r="I15" i="1" s="1"/>
  <c r="H13" i="1"/>
  <c r="H14" i="1" s="1"/>
  <c r="H15" i="1" s="1"/>
  <c r="G13" i="1"/>
  <c r="G14" i="1" s="1"/>
  <c r="G15" i="1" s="1"/>
  <c r="B13" i="1"/>
  <c r="B14" i="1" s="1"/>
  <c r="B15" i="1" s="1"/>
  <c r="N7" i="1" l="1"/>
  <c r="N6" i="1"/>
  <c r="E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<sst xmlns="http://schemas.openxmlformats.org/spreadsheetml/2006/main" count="48" uniqueCount="33">
  <si>
    <t>size</t>
  </si>
  <si>
    <t>success</t>
  </si>
  <si>
    <t>p</t>
  </si>
  <si>
    <t>alpha</t>
  </si>
  <si>
    <t>beta</t>
  </si>
  <si>
    <t>h(p)</t>
  </si>
  <si>
    <t>∫h(p)dp</t>
  </si>
  <si>
    <t>P(X|H0)</t>
  </si>
  <si>
    <t>P(X|H1)</t>
  </si>
  <si>
    <t>BF01</t>
  </si>
  <si>
    <t>BF10</t>
  </si>
  <si>
    <t>p-right</t>
  </si>
  <si>
    <t>p-left</t>
  </si>
  <si>
    <t>q</t>
  </si>
  <si>
    <t>BF+0</t>
  </si>
  <si>
    <t>BF0-</t>
  </si>
  <si>
    <t>Bayesian Proportion Test</t>
  </si>
  <si>
    <t>H+: prop &gt; p</t>
  </si>
  <si>
    <t>Count</t>
  </si>
  <si>
    <t>H-: prop &lt; p</t>
  </si>
  <si>
    <t>Success</t>
  </si>
  <si>
    <t>Test p</t>
  </si>
  <si>
    <t>Alpha</t>
  </si>
  <si>
    <t>Beta</t>
  </si>
  <si>
    <t>BF+-</t>
  </si>
  <si>
    <t>H0: prop = p</t>
  </si>
  <si>
    <t>H0: prop &lt; p</t>
  </si>
  <si>
    <t>H1: prop ≠ p</t>
  </si>
  <si>
    <t>H1: prop &gt; p</t>
  </si>
  <si>
    <t>Real Statistics Using Excel</t>
  </si>
  <si>
    <t>Updated</t>
  </si>
  <si>
    <t>Copyright © 2013 - 2025 Charles Zaiontz</t>
  </si>
  <si>
    <t>Bayes Binomial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</si>
</sst>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9844F-96E0-45E1-9F67-42B2C6491995}">
  <sheetPr codeName="Sheet3"/>
  <dimension ref="A1:B6"/>
  <sheetViews>
    <sheetView tabSelected="1" workbookViewId="0"/>
  </sheetViews>
  <sheetFormatPr defaultRowHeight="14.5" x14ac:dyDescent="0.35"/>
  <cols>
    <col min="2" max="2" width="8.90625" bestFit="1" customWidth="1"/>
  </cols>
  <sheetData>
    <row r="1" spans="1:2" x14ac:dyDescent="0.35">
      <c r="A1" t="s">
        <v>29</v>
      </c>
    </row>
    <row r="2" spans="1:2" x14ac:dyDescent="0.35">
      <c r="A2" t="s">
        <v>32</v>
      </c>
    </row>
    <row r="4" spans="1:2" x14ac:dyDescent="0.35">
      <c r="A4" t="s">
        <v>30</v>
      </c>
      <c r="B4" s="8">
        <v>45762</v>
      </c>
    </row>
    <row r="6" spans="1:2" x14ac:dyDescent="0.35">
      <c r="A6" s="9" t="s">
        <v>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413EE-82DC-4095-BAD5-E8AB6EB29660}">
  <sheetPr codeName="Sheet1"/>
  <dimension ref="A2:P15"/>
  <sheetViews>
    <sheetView workbookViewId="0"/>
  </sheetViews>
  <sheetFormatPr defaultRowHeight="14.5" x14ac:dyDescent="0.35"/>
  <cols>
    <col min="3" max="3" width="2.6328125" customWidth="1"/>
    <col min="4" max="4" width="53.08984375" customWidth="1"/>
    <col min="15" max="15" width="3.6328125" customWidth="1"/>
    <col min="16" max="16" width="27.54296875" customWidth="1"/>
  </cols>
  <sheetData>
    <row r="2" spans="1:16" x14ac:dyDescent="0.35">
      <c r="A2" t="s">
        <v>0</v>
      </c>
      <c r="B2" s="2">
        <v>100</v>
      </c>
      <c r="F2" t="s">
        <v>0</v>
      </c>
      <c r="G2" s="2">
        <v>100</v>
      </c>
      <c r="H2" s="2">
        <v>100</v>
      </c>
      <c r="I2" s="2">
        <v>100</v>
      </c>
      <c r="J2" s="2">
        <v>100</v>
      </c>
      <c r="K2" s="2">
        <v>100</v>
      </c>
      <c r="M2" t="s">
        <v>11</v>
      </c>
      <c r="N2" s="2">
        <f>1-_xlfn.BINOM.DIST(B3,B2,B4,TRUE)</f>
        <v>1.7600100108852379E-2</v>
      </c>
      <c r="P2" t="e" cm="1">
        <f t="array" aca="1" ref="P2" ca="1">FTEXT(N2)</f>
        <v>#NAME?</v>
      </c>
    </row>
    <row r="3" spans="1:16" x14ac:dyDescent="0.35">
      <c r="A3" t="s">
        <v>1</v>
      </c>
      <c r="B3" s="3">
        <v>60</v>
      </c>
      <c r="F3" t="s">
        <v>1</v>
      </c>
      <c r="G3" s="3">
        <v>60</v>
      </c>
      <c r="H3" s="3">
        <v>60</v>
      </c>
      <c r="I3" s="3">
        <v>60</v>
      </c>
      <c r="J3" s="3">
        <v>60</v>
      </c>
      <c r="K3" s="3">
        <v>60</v>
      </c>
      <c r="M3" t="s">
        <v>12</v>
      </c>
      <c r="N3" s="3">
        <f>_xlfn.BINOM.DIST(B2-B3,B2,B4,TRUE)</f>
        <v>2.8443966820490399E-2</v>
      </c>
      <c r="P3" t="e" cm="1">
        <f t="array" aca="1" ref="P3" ca="1">FTEXT(N3)</f>
        <v>#NAME?</v>
      </c>
    </row>
    <row r="4" spans="1:16" x14ac:dyDescent="0.35">
      <c r="A4" t="s">
        <v>2</v>
      </c>
      <c r="B4" s="3">
        <v>0.5</v>
      </c>
      <c r="F4" t="s">
        <v>2</v>
      </c>
      <c r="G4" s="3">
        <v>0.5</v>
      </c>
      <c r="H4" s="3">
        <v>0.5</v>
      </c>
      <c r="I4" s="3">
        <v>0.4</v>
      </c>
      <c r="J4" s="3">
        <v>0.4</v>
      </c>
      <c r="K4" s="3">
        <v>0.6</v>
      </c>
      <c r="M4" t="s">
        <v>13</v>
      </c>
      <c r="N4" s="4">
        <f>N2+N3</f>
        <v>4.6044066929342778E-2</v>
      </c>
      <c r="P4" t="e" cm="1">
        <f t="array" aca="1" ref="P4" ca="1">FTEXT(N4)</f>
        <v>#NAME?</v>
      </c>
    </row>
    <row r="5" spans="1:16" x14ac:dyDescent="0.35">
      <c r="A5" t="s">
        <v>3</v>
      </c>
      <c r="B5" s="3">
        <v>1</v>
      </c>
      <c r="F5" t="s">
        <v>3</v>
      </c>
      <c r="G5" s="3">
        <v>4</v>
      </c>
      <c r="H5" s="3">
        <v>2</v>
      </c>
      <c r="I5" s="3">
        <v>1</v>
      </c>
      <c r="J5" s="3">
        <v>4</v>
      </c>
      <c r="K5" s="3">
        <v>1</v>
      </c>
    </row>
    <row r="6" spans="1:16" x14ac:dyDescent="0.35">
      <c r="A6" t="s">
        <v>4</v>
      </c>
      <c r="B6" s="4">
        <v>1</v>
      </c>
      <c r="F6" t="s">
        <v>4</v>
      </c>
      <c r="G6" s="4">
        <v>2</v>
      </c>
      <c r="H6" s="4">
        <v>4</v>
      </c>
      <c r="I6" s="4">
        <v>1</v>
      </c>
      <c r="J6" s="4">
        <v>2</v>
      </c>
      <c r="K6" s="4">
        <v>1</v>
      </c>
      <c r="M6" t="s">
        <v>14</v>
      </c>
      <c r="N6" s="2" t="e">
        <f ca="1">(2-N4)*B15</f>
        <v>#NAME?</v>
      </c>
      <c r="P6" t="e" cm="1">
        <f t="array" aca="1" ref="P6" ca="1">FTEXT(N6)</f>
        <v>#NAME?</v>
      </c>
    </row>
    <row r="7" spans="1:16" x14ac:dyDescent="0.35">
      <c r="M7" t="s">
        <v>15</v>
      </c>
      <c r="N7" s="4" t="e">
        <f ca="1">N4*B15</f>
        <v>#NAME?</v>
      </c>
      <c r="P7" t="e" cm="1">
        <f t="array" aca="1" ref="P7" ca="1">FTEXT(N7)</f>
        <v>#NAME?</v>
      </c>
    </row>
    <row r="8" spans="1:16" x14ac:dyDescent="0.35">
      <c r="A8" t="s">
        <v>2</v>
      </c>
      <c r="B8" s="2">
        <v>0.5</v>
      </c>
      <c r="F8" t="s">
        <v>2</v>
      </c>
      <c r="G8" s="2">
        <v>0.5</v>
      </c>
      <c r="H8" s="2">
        <v>0.5</v>
      </c>
      <c r="I8" s="2">
        <v>0.5</v>
      </c>
      <c r="J8" s="2">
        <v>0.5</v>
      </c>
      <c r="K8" s="2">
        <v>0.5</v>
      </c>
    </row>
    <row r="9" spans="1:16" x14ac:dyDescent="0.35">
      <c r="A9" t="s">
        <v>5</v>
      </c>
      <c r="B9" s="3">
        <f>_xlfn.BINOM.DIST(B$3,B$2,B8,FALSE)*_xlfn.BETA.DIST(B8,B$5,B$6,FALSE)</f>
        <v>1.0843866711637992E-2</v>
      </c>
      <c r="D9" t="e" cm="1">
        <f t="array" aca="1" ref="D9" ca="1">FTEXT(B9)</f>
        <v>#NAME?</v>
      </c>
      <c r="F9" t="s">
        <v>5</v>
      </c>
      <c r="G9" s="3">
        <f>_xlfn.BINOM.DIST(G$3,G$2,G8,FALSE)*_xlfn.BETA.DIST(G8,G$5,G$6,FALSE)</f>
        <v>1.355483338954749E-2</v>
      </c>
      <c r="H9" s="3">
        <f>_xlfn.BINOM.DIST(H$3,H$2,H8,FALSE)*_xlfn.BETA.DIST(H8,H$5,H$6,FALSE)</f>
        <v>1.3554833389547485E-2</v>
      </c>
      <c r="I9" s="3">
        <f>_xlfn.BINOM.DIST(I$3,I$2,I8,FALSE)*_xlfn.BETA.DIST(I8,I$5,I$6,FALSE)</f>
        <v>1.0843866711637992E-2</v>
      </c>
      <c r="J9" s="3">
        <f>_xlfn.BINOM.DIST(J$3,J$2,J8,FALSE)*_xlfn.BETA.DIST(J8,J$5,J$6,FALSE)</f>
        <v>1.355483338954749E-2</v>
      </c>
      <c r="K9" s="3">
        <f>_xlfn.BINOM.DIST(K$3,K$2,K8,FALSE)*_xlfn.BETA.DIST(K8,K$5,K$6,FALSE)</f>
        <v>1.0843866711637992E-2</v>
      </c>
    </row>
    <row r="10" spans="1:16" x14ac:dyDescent="0.35">
      <c r="A10" s="1" t="s">
        <v>6</v>
      </c>
      <c r="B10" s="4" t="e" cm="1">
        <f t="array" aca="1" ref="B10" ca="1">INTEGRAL(B9,0,1)</f>
        <v>#NAME?</v>
      </c>
      <c r="D10" t="e" cm="1">
        <f t="array" aca="1" ref="D10" ca="1">FTEXT(B10)</f>
        <v>#NAME?</v>
      </c>
      <c r="F10" s="1" t="s">
        <v>6</v>
      </c>
      <c r="G10" s="4" t="e" cm="1">
        <f t="array" aca="1" ref="G10" ca="1">INTEGRAL(G9,0,1)</f>
        <v>#NAME?</v>
      </c>
      <c r="H10" s="4" t="e" cm="1">
        <f t="array" aca="1" ref="H10" ca="1">INTEGRAL(H9,0,1)</f>
        <v>#NAME?</v>
      </c>
      <c r="I10" s="4" t="e" cm="1">
        <f t="array" aca="1" ref="I10" ca="1">INTEGRAL(I9,0,1)</f>
        <v>#NAME?</v>
      </c>
      <c r="J10" s="4" t="e" cm="1">
        <f t="array" aca="1" ref="J10" ca="1">INTEGRAL(J9,0,1)</f>
        <v>#NAME?</v>
      </c>
      <c r="K10" s="4" t="e" cm="1">
        <f t="array" aca="1" ref="K10" ca="1">INTEGRAL(K9,0,1)</f>
        <v>#NAME?</v>
      </c>
    </row>
    <row r="12" spans="1:16" x14ac:dyDescent="0.35">
      <c r="A12" t="s">
        <v>7</v>
      </c>
      <c r="B12" s="2">
        <f>_xlfn.BINOM.DIST(B3,B2,B4,FALSE)</f>
        <v>1.0843866711637992E-2</v>
      </c>
      <c r="D12" t="e" cm="1">
        <f t="array" aca="1" ref="D12" ca="1">FTEXT(B12)</f>
        <v>#NAME?</v>
      </c>
      <c r="F12" t="s">
        <v>7</v>
      </c>
      <c r="G12" s="2">
        <f>_xlfn.BINOM.DIST(G3,G2,G4,FALSE)</f>
        <v>1.0843866711637992E-2</v>
      </c>
      <c r="H12" s="2">
        <f>_xlfn.BINOM.DIST(H3,H2,H4,FALSE)</f>
        <v>1.0843866711637992E-2</v>
      </c>
      <c r="I12" s="2">
        <f>_xlfn.BINOM.DIST(I3,I2,I4,FALSE)</f>
        <v>2.4424924626544809E-5</v>
      </c>
      <c r="J12" s="2">
        <f>_xlfn.BINOM.DIST(J3,J2,J4,FALSE)</f>
        <v>2.4424924626544809E-5</v>
      </c>
      <c r="K12" s="2">
        <f>_xlfn.BINOM.DIST(K3,K2,K4,FALSE)</f>
        <v>8.1219144996106066E-2</v>
      </c>
    </row>
    <row r="13" spans="1:16" x14ac:dyDescent="0.35">
      <c r="A13" t="s">
        <v>8</v>
      </c>
      <c r="B13" s="3" t="e">
        <f ca="1">B10</f>
        <v>#NAME?</v>
      </c>
      <c r="D13" t="e" cm="1">
        <f t="array" aca="1" ref="D13" ca="1">FTEXT(B13)</f>
        <v>#NAME?</v>
      </c>
      <c r="F13" t="s">
        <v>8</v>
      </c>
      <c r="G13" s="3" t="e">
        <f ca="1">G10</f>
        <v>#NAME?</v>
      </c>
      <c r="H13" s="3" t="e">
        <f ca="1">H10</f>
        <v>#NAME?</v>
      </c>
      <c r="I13" s="3" t="e">
        <f ca="1">I10</f>
        <v>#NAME?</v>
      </c>
      <c r="J13" s="3" t="e">
        <f ca="1">J10</f>
        <v>#NAME?</v>
      </c>
      <c r="K13" s="3" t="e">
        <f ca="1">K10</f>
        <v>#NAME?</v>
      </c>
    </row>
    <row r="14" spans="1:16" x14ac:dyDescent="0.35">
      <c r="A14" t="s">
        <v>9</v>
      </c>
      <c r="B14" s="3" t="e">
        <f ca="1">B12/B13</f>
        <v>#NAME?</v>
      </c>
      <c r="D14" t="e" cm="1">
        <f t="array" aca="1" ref="D14" ca="1">FTEXT(B14)</f>
        <v>#NAME?</v>
      </c>
      <c r="F14" t="s">
        <v>9</v>
      </c>
      <c r="G14" s="3" t="e">
        <f ca="1">G12/G13</f>
        <v>#NAME?</v>
      </c>
      <c r="H14" s="3" t="e">
        <f ca="1">H12/H13</f>
        <v>#NAME?</v>
      </c>
      <c r="I14" s="3" t="e">
        <f ca="1">I12/I13</f>
        <v>#NAME?</v>
      </c>
      <c r="J14" s="3" t="e">
        <f ca="1">J12/J13</f>
        <v>#NAME?</v>
      </c>
      <c r="K14" s="3" t="e">
        <f ca="1">K12/K13</f>
        <v>#NAME?</v>
      </c>
    </row>
    <row r="15" spans="1:16" x14ac:dyDescent="0.35">
      <c r="A15" t="s">
        <v>10</v>
      </c>
      <c r="B15" s="4" t="e">
        <f ca="1">1/B14</f>
        <v>#NAME?</v>
      </c>
      <c r="D15" t="e" cm="1">
        <f t="array" aca="1" ref="D15" ca="1">FTEXT(B15)</f>
        <v>#NAME?</v>
      </c>
      <c r="F15" t="s">
        <v>10</v>
      </c>
      <c r="G15" s="4" t="e">
        <f ca="1">1/G14</f>
        <v>#NAME?</v>
      </c>
      <c r="H15" s="4" t="e">
        <f ca="1">1/H14</f>
        <v>#NAME?</v>
      </c>
      <c r="I15" s="4" t="e">
        <f ca="1">1/I14</f>
        <v>#NAME?</v>
      </c>
      <c r="J15" s="4" t="e">
        <f ca="1">1/J14</f>
        <v>#NAME?</v>
      </c>
      <c r="K15" s="4" t="e">
        <f ca="1">1/K14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C1D02-250D-48CE-B1BC-1B5419FA122C}">
  <sheetPr codeName="Sheet2"/>
  <dimension ref="A2:G18"/>
  <sheetViews>
    <sheetView topLeftCell="A3" workbookViewId="0">
      <selection activeCell="A3" sqref="A3"/>
    </sheetView>
  </sheetViews>
  <sheetFormatPr defaultRowHeight="14.5" x14ac:dyDescent="0.35"/>
  <cols>
    <col min="6" max="6" width="3.36328125" customWidth="1"/>
    <col min="7" max="7" width="32.26953125" customWidth="1"/>
  </cols>
  <sheetData>
    <row r="2" spans="1:7" x14ac:dyDescent="0.35">
      <c r="A2" t="s">
        <v>16</v>
      </c>
    </row>
    <row r="3" spans="1:7" x14ac:dyDescent="0.35">
      <c r="D3" t="s">
        <v>17</v>
      </c>
    </row>
    <row r="4" spans="1:7" x14ac:dyDescent="0.35">
      <c r="A4" t="s">
        <v>18</v>
      </c>
      <c r="B4" s="5">
        <v>100</v>
      </c>
      <c r="D4" t="s">
        <v>19</v>
      </c>
    </row>
    <row r="5" spans="1:7" x14ac:dyDescent="0.35">
      <c r="A5" t="s">
        <v>20</v>
      </c>
      <c r="B5" s="6">
        <v>60</v>
      </c>
    </row>
    <row r="6" spans="1:7" x14ac:dyDescent="0.35">
      <c r="A6" t="s">
        <v>21</v>
      </c>
      <c r="B6" s="6">
        <v>0.5</v>
      </c>
      <c r="D6" t="s">
        <v>14</v>
      </c>
      <c r="E6" s="5" t="e">
        <f ca="1">(2-BinomP(B4,B5,B6))*B14</f>
        <v>#NAME?</v>
      </c>
      <c r="G6" t="e" cm="1">
        <f t="array" aca="1" ref="G6" ca="1">FTEXT(E6)</f>
        <v>#NAME?</v>
      </c>
    </row>
    <row r="7" spans="1:7" x14ac:dyDescent="0.35">
      <c r="A7" t="s">
        <v>22</v>
      </c>
      <c r="B7" s="6">
        <v>1</v>
      </c>
      <c r="D7" t="s">
        <v>15</v>
      </c>
      <c r="E7" s="6" t="e">
        <f ca="1">BinomP(B4,B5,B6)*B14</f>
        <v>#NAME?</v>
      </c>
      <c r="G7" t="e" cm="1">
        <f t="array" aca="1" ref="G7" ca="1">FTEXT(E7)</f>
        <v>#NAME?</v>
      </c>
    </row>
    <row r="8" spans="1:7" x14ac:dyDescent="0.35">
      <c r="A8" t="s">
        <v>23</v>
      </c>
      <c r="B8" s="7">
        <v>1</v>
      </c>
      <c r="D8" t="s">
        <v>24</v>
      </c>
      <c r="E8" s="7" t="e">
        <f ca="1">E6/E7</f>
        <v>#NAME?</v>
      </c>
      <c r="G8" t="e" cm="1">
        <f t="array" aca="1" ref="G8" ca="1">FTEXT(E8)</f>
        <v>#NAME?</v>
      </c>
    </row>
    <row r="10" spans="1:7" x14ac:dyDescent="0.35">
      <c r="A10" t="s">
        <v>25</v>
      </c>
      <c r="D10" t="s">
        <v>26</v>
      </c>
    </row>
    <row r="11" spans="1:7" x14ac:dyDescent="0.35">
      <c r="A11" t="s">
        <v>27</v>
      </c>
      <c r="D11" t="s">
        <v>28</v>
      </c>
    </row>
    <row r="13" spans="1:7" x14ac:dyDescent="0.35">
      <c r="A13" t="e">
        <f t="array" aca="1" ref="A13:B16" ca="1">BayesBinom(B4,B5,TRUE,B7,B8,B6)</f>
        <v>#NAME?</v>
      </c>
      <c r="B13" s="5" t="e">
        <f ca="1"/>
        <v>#NAME?</v>
      </c>
      <c r="D13" t="e">
        <f t="array" aca="1" ref="D13:E16" ca="1">BayesBinom0(B4,B5,TRUE,B7,B8,B6)</f>
        <v>#NAME?</v>
      </c>
      <c r="E13" s="5" t="e">
        <f ca="1"/>
        <v>#NAME?</v>
      </c>
      <c r="G13" t="e" cm="1">
        <f t="array" aca="1" ref="G13" ca="1">FTEXT(D13)</f>
        <v>#NAME?</v>
      </c>
    </row>
    <row r="14" spans="1:7" x14ac:dyDescent="0.35">
      <c r="A14" t="e">
        <f ca="1"/>
        <v>#NAME?</v>
      </c>
      <c r="B14" s="6" t="e">
        <f ca="1"/>
        <v>#NAME?</v>
      </c>
      <c r="D14" t="e">
        <f ca="1"/>
        <v>#NAME?</v>
      </c>
      <c r="E14" s="6" t="e">
        <f ca="1"/>
        <v>#NAME?</v>
      </c>
    </row>
    <row r="15" spans="1:7" x14ac:dyDescent="0.35">
      <c r="A15" t="e">
        <f ca="1"/>
        <v>#NAME?</v>
      </c>
      <c r="B15" s="6" t="e">
        <f ca="1"/>
        <v>#NAME?</v>
      </c>
      <c r="D15" t="e">
        <f ca="1"/>
        <v>#NAME?</v>
      </c>
      <c r="E15" s="6" t="e">
        <f ca="1"/>
        <v>#NAME?</v>
      </c>
    </row>
    <row r="16" spans="1:7" x14ac:dyDescent="0.35">
      <c r="A16" t="e">
        <f ca="1"/>
        <v>#NAME?</v>
      </c>
      <c r="B16" s="7" t="e">
        <f ca="1"/>
        <v>#NAME?</v>
      </c>
      <c r="D16" t="e">
        <f ca="1"/>
        <v>#NAME?</v>
      </c>
      <c r="E16" s="7" t="e">
        <f ca="1"/>
        <v>#NAME?</v>
      </c>
    </row>
    <row r="18" spans="2:2" x14ac:dyDescent="0.35">
      <c r="B18" t="e" cm="1">
        <f t="array" aca="1" ref="B18" ca="1">FTEXT(A13)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Details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2025-04-15T14:33:19Z</dcterms:created>
  <dcterms:modified xsi:type="dcterms:W3CDTF">2025-04-16T08:29:40Z</dcterms:modified>
</cp:coreProperties>
</file>