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693C3D3-F265-4529-A8E3-50907D289D46}" xr6:coauthVersionLast="47" xr6:coauthVersionMax="47" xr10:uidLastSave="{00000000-0000-0000-0000-000000000000}"/>
  <bookViews>
    <workbookView xWindow="-110" yWindow="-110" windowWidth="19420" windowHeight="10300" xr2:uid="{443893B2-5272-498E-982D-3BFBCC57BDDB}"/>
  </bookViews>
  <sheets>
    <sheet name="Title" sheetId="2" r:id="rId1"/>
    <sheet name="MCorr" sheetId="1" r:id="rId2"/>
    <sheet name="PCorr" sheetId="5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5" l="1" a="1"/>
  <c r="L17" i="5" s="1"/>
  <c r="F17" i="5"/>
  <c r="F17" i="5" a="1"/>
  <c r="L13" i="5" a="1"/>
  <c r="L13" i="5" s="1"/>
  <c r="L8" i="5" a="1"/>
  <c r="L8" i="5" s="1"/>
  <c r="J8" i="5" a="1"/>
  <c r="J10" i="5" s="1"/>
  <c r="H5" i="5"/>
  <c r="G5" i="5"/>
  <c r="F5" i="5"/>
  <c r="H4" i="5"/>
  <c r="G4" i="5"/>
  <c r="F3" i="5" a="1"/>
  <c r="F4" i="5" s="1"/>
  <c r="J8" i="5" l="1"/>
  <c r="J9" i="5"/>
  <c r="F3" i="5"/>
  <c r="G3" i="5"/>
  <c r="H3" i="5"/>
  <c r="F8" i="5" l="1" a="1"/>
  <c r="F10" i="5" l="1"/>
  <c r="H9" i="5"/>
  <c r="G8" i="5"/>
  <c r="G9" i="5"/>
  <c r="F9" i="5"/>
  <c r="H8" i="5"/>
  <c r="F8" i="5"/>
  <c r="H10" i="5"/>
  <c r="G10" i="5"/>
  <c r="F13" i="5" l="1" a="1"/>
  <c r="H35" i="1" a="1"/>
  <c r="K38" i="1" s="1"/>
  <c r="S25" i="1"/>
  <c r="S24" i="1"/>
  <c r="B23" i="1" a="1"/>
  <c r="B23" i="1" s="1"/>
  <c r="S17" i="1" a="1"/>
  <c r="S20" i="1" s="1"/>
  <c r="R17" i="1" a="1"/>
  <c r="R19" i="1" s="1"/>
  <c r="M11" i="1" a="1"/>
  <c r="M11" i="1" s="1"/>
  <c r="H4" i="1" a="1"/>
  <c r="I6" i="1" s="1"/>
  <c r="G21" i="1"/>
  <c r="G19" i="1"/>
  <c r="G19" i="1" a="1"/>
  <c r="G22" i="1" s="1"/>
  <c r="Q18" i="1" a="1"/>
  <c r="Q20" i="1" s="1"/>
  <c r="S14" i="1"/>
  <c r="G14" i="1"/>
  <c r="G13" i="1"/>
  <c r="R12" i="1"/>
  <c r="G12" i="1"/>
  <c r="R8" i="1"/>
  <c r="R14" i="1" s="1"/>
  <c r="R13" i="1" s="1"/>
  <c r="G4" i="1" a="1"/>
  <c r="G7" i="1" s="1"/>
  <c r="H15" i="5" l="1"/>
  <c r="G15" i="5"/>
  <c r="F15" i="5"/>
  <c r="H14" i="5"/>
  <c r="G14" i="5"/>
  <c r="F14" i="5"/>
  <c r="H13" i="5"/>
  <c r="G13" i="5"/>
  <c r="F13" i="5"/>
  <c r="I38" i="1"/>
  <c r="M13" i="1"/>
  <c r="I35" i="1"/>
  <c r="J35" i="1"/>
  <c r="I36" i="1"/>
  <c r="I37" i="1"/>
  <c r="M12" i="1"/>
  <c r="J37" i="1"/>
  <c r="J4" i="1"/>
  <c r="J6" i="1"/>
  <c r="R20" i="1"/>
  <c r="K4" i="1"/>
  <c r="K6" i="1"/>
  <c r="J36" i="1"/>
  <c r="J38" i="1"/>
  <c r="H5" i="1"/>
  <c r="H7" i="1"/>
  <c r="M14" i="1"/>
  <c r="S17" i="1"/>
  <c r="I5" i="1"/>
  <c r="I7" i="1"/>
  <c r="S18" i="1"/>
  <c r="H35" i="1"/>
  <c r="H37" i="1"/>
  <c r="R17" i="1"/>
  <c r="S12" i="1" s="1"/>
  <c r="H4" i="1"/>
  <c r="H6" i="1"/>
  <c r="K35" i="1"/>
  <c r="K37" i="1"/>
  <c r="J5" i="1"/>
  <c r="J7" i="1"/>
  <c r="S19" i="1"/>
  <c r="K5" i="1"/>
  <c r="K7" i="1"/>
  <c r="R18" i="1"/>
  <c r="I4" i="1"/>
  <c r="H36" i="1"/>
  <c r="H38" i="1"/>
  <c r="K36" i="1"/>
  <c r="G4" i="1"/>
  <c r="G5" i="1"/>
  <c r="G6" i="1"/>
  <c r="Q18" i="1"/>
  <c r="Q19" i="1"/>
  <c r="G20" i="1"/>
  <c r="V20" i="1" l="1"/>
  <c r="T20" i="1"/>
  <c r="U20" i="1" s="1"/>
  <c r="W20" i="1"/>
  <c r="T17" i="1"/>
  <c r="U17" i="1" s="1"/>
  <c r="W17" i="1"/>
  <c r="V17" i="1"/>
  <c r="T18" i="1"/>
  <c r="U18" i="1" s="1"/>
  <c r="W18" i="1"/>
  <c r="V18" i="1"/>
  <c r="H11" i="1" a="1"/>
  <c r="W19" i="1"/>
  <c r="V19" i="1"/>
  <c r="T19" i="1"/>
  <c r="U19" i="1" s="1"/>
  <c r="T12" i="1" l="1"/>
  <c r="S13" i="1"/>
  <c r="T13" i="1" s="1"/>
  <c r="R7" i="1" s="1"/>
  <c r="R5" i="1"/>
  <c r="J13" i="1"/>
  <c r="J11" i="1"/>
  <c r="I13" i="1"/>
  <c r="I11" i="1"/>
  <c r="K14" i="1"/>
  <c r="K12" i="1"/>
  <c r="H13" i="1"/>
  <c r="H11" i="1"/>
  <c r="I14" i="1"/>
  <c r="J14" i="1"/>
  <c r="J12" i="1"/>
  <c r="I12" i="1"/>
  <c r="H14" i="1"/>
  <c r="H12" i="1"/>
  <c r="K13" i="1"/>
  <c r="K11" i="1"/>
  <c r="H19" i="1" l="1" a="1"/>
  <c r="S26" i="1"/>
  <c r="O11" i="1" a="1"/>
  <c r="B22" i="1" a="1"/>
  <c r="B22" i="1" s="1"/>
  <c r="R4" i="1"/>
  <c r="R6" i="1"/>
  <c r="U12" i="1"/>
  <c r="V12" i="1" s="1"/>
  <c r="W12" i="1" s="1"/>
  <c r="J22" i="1" l="1"/>
  <c r="J20" i="1"/>
  <c r="I22" i="1"/>
  <c r="I20" i="1"/>
  <c r="H22" i="1"/>
  <c r="H20" i="1"/>
  <c r="K21" i="1"/>
  <c r="K19" i="1"/>
  <c r="J21" i="1"/>
  <c r="J19" i="1"/>
  <c r="I21" i="1"/>
  <c r="I19" i="1"/>
  <c r="H21" i="1"/>
  <c r="H19" i="1"/>
  <c r="K22" i="1"/>
  <c r="K20" i="1"/>
  <c r="H27" i="1" a="1"/>
  <c r="O14" i="1"/>
  <c r="O12" i="1"/>
  <c r="O13" i="1"/>
  <c r="O11" i="1"/>
  <c r="J30" i="1" l="1"/>
  <c r="J28" i="1"/>
  <c r="I30" i="1"/>
  <c r="I28" i="1"/>
  <c r="K30" i="1"/>
  <c r="H30" i="1"/>
  <c r="H28" i="1"/>
  <c r="K29" i="1"/>
  <c r="K27" i="1"/>
  <c r="H29" i="1"/>
  <c r="H27" i="1"/>
  <c r="J29" i="1"/>
  <c r="J27" i="1"/>
  <c r="I29" i="1"/>
  <c r="I27" i="1"/>
  <c r="K2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<sst xmlns="http://schemas.openxmlformats.org/spreadsheetml/2006/main" count="89" uniqueCount="64">
  <si>
    <t>Multiple Correlation</t>
  </si>
  <si>
    <t>Correlation matrix</t>
  </si>
  <si>
    <t>Regression Analysis</t>
  </si>
  <si>
    <t>Crime</t>
  </si>
  <si>
    <t>Doctors</t>
  </si>
  <si>
    <t>Traf Deaths</t>
  </si>
  <si>
    <t>University</t>
  </si>
  <si>
    <t>OVERALL FIT</t>
  </si>
  <si>
    <t>Alabama</t>
  </si>
  <si>
    <t>Multiple R</t>
  </si>
  <si>
    <t>Alaska</t>
  </si>
  <si>
    <t>R Square</t>
  </si>
  <si>
    <t>Arizona</t>
  </si>
  <si>
    <t>Adjusted R Square</t>
  </si>
  <si>
    <t>Arkansas</t>
  </si>
  <si>
    <t>Standard Error</t>
  </si>
  <si>
    <t>California</t>
  </si>
  <si>
    <t>Observations</t>
  </si>
  <si>
    <t>Colorado</t>
  </si>
  <si>
    <t>Inverse of correlation matrix</t>
  </si>
  <si>
    <t>Sqrt Diag</t>
  </si>
  <si>
    <t>Alternative</t>
  </si>
  <si>
    <t>Connecticut</t>
  </si>
  <si>
    <t>ANOVA</t>
  </si>
  <si>
    <t>Alpha</t>
  </si>
  <si>
    <t>Delaware</t>
  </si>
  <si>
    <t>df</t>
  </si>
  <si>
    <t>SS</t>
  </si>
  <si>
    <t>MS</t>
  </si>
  <si>
    <t>F</t>
  </si>
  <si>
    <t>p-value</t>
  </si>
  <si>
    <t>sig</t>
  </si>
  <si>
    <t>Florida</t>
  </si>
  <si>
    <t>Regression</t>
  </si>
  <si>
    <t>Georgia</t>
  </si>
  <si>
    <t>Residual</t>
  </si>
  <si>
    <t>Hawaii</t>
  </si>
  <si>
    <t>Total</t>
  </si>
  <si>
    <t>Idaho</t>
  </si>
  <si>
    <t>Illinois</t>
  </si>
  <si>
    <t>Partial correlation matrix</t>
  </si>
  <si>
    <t>coeff</t>
  </si>
  <si>
    <t>std err</t>
  </si>
  <si>
    <t>t stat</t>
  </si>
  <si>
    <t>lower</t>
  </si>
  <si>
    <t>upper</t>
  </si>
  <si>
    <t>Indiana</t>
  </si>
  <si>
    <t>Intercept</t>
  </si>
  <si>
    <t>Iowa</t>
  </si>
  <si>
    <t>Partial correlation Crime x Doctors</t>
  </si>
  <si>
    <t>Other ways of calculating R-square</t>
  </si>
  <si>
    <t>Alternative formula</t>
  </si>
  <si>
    <t>=RSquare(C4:E18,B4:B18)</t>
  </si>
  <si>
    <t>=RSquare(B4:E18,1)</t>
  </si>
  <si>
    <t>=1-1/H11</t>
  </si>
  <si>
    <t>Real Statistics formula</t>
  </si>
  <si>
    <t>Real Statistics Using Excel</t>
  </si>
  <si>
    <t>Updated</t>
  </si>
  <si>
    <t>Advanced Multiple Correlation</t>
  </si>
  <si>
    <r>
      <t>R</t>
    </r>
    <r>
      <rPr>
        <vertAlign val="superscript"/>
        <sz val="11"/>
        <color theme="1"/>
        <rFont val="Calibri"/>
        <family val="2"/>
        <scheme val="minor"/>
      </rPr>
      <t>-1</t>
    </r>
  </si>
  <si>
    <t>X</t>
  </si>
  <si>
    <t>R  = CORR(X)</t>
  </si>
  <si>
    <t>PCORR(X)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</si>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</sst>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41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0" fillId="0" borderId="2" xfId="0" applyBorder="1"/>
    <xf numFmtId="0" fontId="2" fillId="0" borderId="0" xfId="0" applyFont="1"/>
    <xf numFmtId="3" fontId="2" fillId="0" borderId="0" xfId="1" applyNumberFormat="1" applyFont="1" applyAlignment="1">
      <alignment horizontal="right" wrapText="1"/>
    </xf>
    <xf numFmtId="164" fontId="2" fillId="0" borderId="0" xfId="1" applyNumberFormat="1" applyFont="1"/>
    <xf numFmtId="2" fontId="2" fillId="0" borderId="0" xfId="1" applyNumberFormat="1" applyFont="1"/>
    <xf numFmtId="164" fontId="2" fillId="0" borderId="0" xfId="1" applyNumberFormat="1" applyFont="1" applyAlignment="1">
      <alignment horizontal="right" wrapText="1"/>
    </xf>
    <xf numFmtId="0" fontId="4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5" fillId="0" borderId="14" xfId="0" applyFont="1" applyBorder="1" applyAlignment="1">
      <alignment horizontal="center"/>
    </xf>
    <xf numFmtId="0" fontId="2" fillId="0" borderId="9" xfId="0" applyFont="1" applyBorder="1"/>
    <xf numFmtId="3" fontId="2" fillId="0" borderId="9" xfId="1" applyNumberFormat="1" applyFont="1" applyBorder="1" applyAlignment="1">
      <alignment horizontal="right" wrapText="1"/>
    </xf>
    <xf numFmtId="164" fontId="2" fillId="0" borderId="9" xfId="1" applyNumberFormat="1" applyFont="1" applyBorder="1"/>
    <xf numFmtId="2" fontId="2" fillId="0" borderId="9" xfId="1" applyNumberFormat="1" applyFont="1" applyBorder="1"/>
    <xf numFmtId="164" fontId="2" fillId="0" borderId="9" xfId="1" applyNumberFormat="1" applyFont="1" applyBorder="1" applyAlignment="1">
      <alignment horizontal="right" wrapText="1"/>
    </xf>
    <xf numFmtId="0" fontId="0" fillId="0" borderId="0" xfId="0" quotePrefix="1"/>
    <xf numFmtId="15" fontId="0" fillId="0" borderId="0" xfId="0" applyNumberFormat="1"/>
    <xf numFmtId="0" fontId="6" fillId="0" borderId="0" xfId="0" applyFo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2">
    <cellStyle name="Normal" xfId="0" builtinId="0"/>
    <cellStyle name="Normal 2" xfId="1" xr:uid="{8C820DF2-0160-489F-BFFB-BC3B82A646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arles\Documents\A%20Real%20Statistics%202019\Spreadsheets\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3FB1B-031D-496E-BD93-0AC951A09B8D}">
  <sheetPr codeName="Sheet1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56</v>
      </c>
    </row>
    <row r="2" spans="1:2" x14ac:dyDescent="0.35">
      <c r="A2" t="s">
        <v>58</v>
      </c>
    </row>
    <row r="4" spans="1:2" x14ac:dyDescent="0.35">
      <c r="A4" t="s">
        <v>57</v>
      </c>
      <c r="B4" s="31">
        <v>45811</v>
      </c>
    </row>
    <row r="6" spans="1:2" x14ac:dyDescent="0.35">
      <c r="A6" s="32" t="s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D6A18-90D3-4BB7-8157-E24EE442FCA2}">
  <sheetPr codeName="Sheet2"/>
  <dimension ref="A1:W38"/>
  <sheetViews>
    <sheetView workbookViewId="0"/>
  </sheetViews>
  <sheetFormatPr defaultRowHeight="14.5" x14ac:dyDescent="0.35"/>
  <cols>
    <col min="1" max="1" width="11" customWidth="1"/>
    <col min="2" max="6" width="9.54296875" customWidth="1"/>
    <col min="7" max="7" width="11.453125" customWidth="1"/>
    <col min="8" max="11" width="10.26953125" customWidth="1"/>
    <col min="12" max="12" width="5.1796875" customWidth="1"/>
    <col min="14" max="14" width="6.1796875" customWidth="1"/>
    <col min="17" max="17" width="16.7265625" customWidth="1"/>
  </cols>
  <sheetData>
    <row r="1" spans="1:23" x14ac:dyDescent="0.35">
      <c r="A1" s="1" t="s">
        <v>0</v>
      </c>
      <c r="G1" t="s">
        <v>1</v>
      </c>
      <c r="Q1" t="s">
        <v>2</v>
      </c>
    </row>
    <row r="3" spans="1:23" ht="15" thickBot="1" x14ac:dyDescent="0.4">
      <c r="A3" s="2"/>
      <c r="B3" s="3" t="s">
        <v>3</v>
      </c>
      <c r="C3" s="3" t="s">
        <v>4</v>
      </c>
      <c r="D3" s="3" t="s">
        <v>5</v>
      </c>
      <c r="E3" s="3" t="s">
        <v>6</v>
      </c>
      <c r="F3" s="4"/>
      <c r="H3" s="4" t="s">
        <v>3</v>
      </c>
      <c r="I3" s="4" t="s">
        <v>4</v>
      </c>
      <c r="J3" s="4" t="s">
        <v>5</v>
      </c>
      <c r="K3" s="4" t="s">
        <v>6</v>
      </c>
      <c r="Q3" s="5" t="s">
        <v>7</v>
      </c>
      <c r="R3" s="5"/>
    </row>
    <row r="4" spans="1:23" ht="15" thickTop="1" x14ac:dyDescent="0.35">
      <c r="A4" s="6" t="s">
        <v>8</v>
      </c>
      <c r="B4" s="7">
        <v>448</v>
      </c>
      <c r="C4" s="8">
        <v>218.17340830567619</v>
      </c>
      <c r="D4" s="9">
        <v>1.81</v>
      </c>
      <c r="E4" s="10">
        <v>22</v>
      </c>
      <c r="F4" s="10"/>
      <c r="G4" s="11" t="str">
        <f t="array" ref="G4:G7">TRANSPOSE(H3:K3)</f>
        <v>Crime</v>
      </c>
      <c r="H4" s="12" t="e">
        <f t="array" aca="1" ref="H4:K7" ca="1">CORR(B4:E18)</f>
        <v>#NAME?</v>
      </c>
      <c r="I4" s="13" t="e">
        <f ca="1"/>
        <v>#NAME?</v>
      </c>
      <c r="J4" s="13" t="e">
        <f ca="1"/>
        <v>#NAME?</v>
      </c>
      <c r="K4" s="14" t="e">
        <f ca="1"/>
        <v>#NAME?</v>
      </c>
      <c r="Q4" t="s">
        <v>9</v>
      </c>
      <c r="R4" t="e">
        <f ca="1">SQRT(R5)</f>
        <v>#NAME?</v>
      </c>
    </row>
    <row r="5" spans="1:23" x14ac:dyDescent="0.35">
      <c r="A5" s="6" t="s">
        <v>10</v>
      </c>
      <c r="B5" s="7">
        <v>661.2</v>
      </c>
      <c r="C5" s="8">
        <v>228.45028196578826</v>
      </c>
      <c r="D5" s="9">
        <v>1.63</v>
      </c>
      <c r="E5" s="10">
        <v>27.3</v>
      </c>
      <c r="F5" s="10"/>
      <c r="G5" s="11" t="str">
        <v>Doctors</v>
      </c>
      <c r="H5" s="15" t="e">
        <f ca="1"/>
        <v>#NAME?</v>
      </c>
      <c r="I5" t="e">
        <f ca="1"/>
        <v>#NAME?</v>
      </c>
      <c r="J5" t="e">
        <f ca="1"/>
        <v>#NAME?</v>
      </c>
      <c r="K5" s="16" t="e">
        <f ca="1"/>
        <v>#NAME?</v>
      </c>
      <c r="Q5" t="s">
        <v>11</v>
      </c>
      <c r="R5" t="e">
        <f ca="1">S12/S14</f>
        <v>#NAME?</v>
      </c>
    </row>
    <row r="6" spans="1:23" x14ac:dyDescent="0.35">
      <c r="A6" s="6" t="s">
        <v>12</v>
      </c>
      <c r="B6" s="7">
        <v>482.7</v>
      </c>
      <c r="C6" s="8">
        <v>209.66657175716827</v>
      </c>
      <c r="D6" s="9">
        <v>1.69</v>
      </c>
      <c r="E6" s="10">
        <v>25.1</v>
      </c>
      <c r="F6" s="10"/>
      <c r="G6" s="11" t="str">
        <v>Traf Deaths</v>
      </c>
      <c r="H6" s="15" t="e">
        <f ca="1"/>
        <v>#NAME?</v>
      </c>
      <c r="I6" t="e">
        <f ca="1"/>
        <v>#NAME?</v>
      </c>
      <c r="J6" t="e">
        <f ca="1"/>
        <v>#NAME?</v>
      </c>
      <c r="K6" s="16" t="e">
        <f ca="1"/>
        <v>#NAME?</v>
      </c>
      <c r="Q6" t="s">
        <v>13</v>
      </c>
      <c r="R6" t="e">
        <f ca="1">1-(1-R5)*(R8-1)/(R8-R12-1)</f>
        <v>#NAME?</v>
      </c>
    </row>
    <row r="7" spans="1:23" x14ac:dyDescent="0.35">
      <c r="A7" s="6" t="s">
        <v>14</v>
      </c>
      <c r="B7" s="7">
        <v>529.4</v>
      </c>
      <c r="C7" s="8">
        <v>203.42285988234826</v>
      </c>
      <c r="D7" s="9">
        <v>1.96</v>
      </c>
      <c r="E7" s="10">
        <v>18.8</v>
      </c>
      <c r="F7" s="10"/>
      <c r="G7" s="11" t="str">
        <v>University</v>
      </c>
      <c r="H7" s="17" t="e">
        <f ca="1"/>
        <v>#NAME?</v>
      </c>
      <c r="I7" s="18" t="e">
        <f ca="1"/>
        <v>#NAME?</v>
      </c>
      <c r="J7" s="18" t="e">
        <f ca="1"/>
        <v>#NAME?</v>
      </c>
      <c r="K7" s="19" t="e">
        <f ca="1"/>
        <v>#NAME?</v>
      </c>
      <c r="Q7" t="s">
        <v>15</v>
      </c>
      <c r="R7" t="e">
        <f ca="1">SQRT(T13)</f>
        <v>#NAME?</v>
      </c>
    </row>
    <row r="8" spans="1:23" x14ac:dyDescent="0.35">
      <c r="A8" s="6" t="s">
        <v>16</v>
      </c>
      <c r="B8" s="7">
        <v>522.6</v>
      </c>
      <c r="C8" s="8">
        <v>268.69056049813605</v>
      </c>
      <c r="D8" s="9">
        <v>1.21</v>
      </c>
      <c r="E8" s="10">
        <v>29.6</v>
      </c>
      <c r="F8" s="10"/>
      <c r="Q8" s="18" t="s">
        <v>17</v>
      </c>
      <c r="R8" s="18">
        <f>COUNT(B4:B18)</f>
        <v>15</v>
      </c>
    </row>
    <row r="9" spans="1:23" x14ac:dyDescent="0.35">
      <c r="A9" s="6" t="s">
        <v>18</v>
      </c>
      <c r="B9" s="7">
        <v>347.8</v>
      </c>
      <c r="C9" s="8">
        <v>259.68608874672964</v>
      </c>
      <c r="D9" s="9">
        <v>1.1399999999999999</v>
      </c>
      <c r="E9" s="10">
        <v>35.6</v>
      </c>
      <c r="F9" s="10"/>
      <c r="G9" t="s">
        <v>19</v>
      </c>
      <c r="M9" t="s">
        <v>20</v>
      </c>
      <c r="O9" t="s">
        <v>21</v>
      </c>
    </row>
    <row r="10" spans="1:23" ht="15" thickBot="1" x14ac:dyDescent="0.4">
      <c r="A10" s="6" t="s">
        <v>22</v>
      </c>
      <c r="B10" s="7">
        <v>256</v>
      </c>
      <c r="C10" s="8">
        <v>376.3752669155395</v>
      </c>
      <c r="D10" s="9">
        <v>0.86</v>
      </c>
      <c r="E10" s="10">
        <v>35.6</v>
      </c>
      <c r="F10" s="10"/>
      <c r="Q10" t="s">
        <v>23</v>
      </c>
      <c r="U10" s="20" t="s">
        <v>24</v>
      </c>
      <c r="V10" s="20">
        <v>0.05</v>
      </c>
    </row>
    <row r="11" spans="1:23" ht="15" thickTop="1" x14ac:dyDescent="0.35">
      <c r="A11" s="6" t="s">
        <v>25</v>
      </c>
      <c r="B11" s="7">
        <v>689.2</v>
      </c>
      <c r="C11" s="8">
        <v>250.94175668510928</v>
      </c>
      <c r="D11" s="9">
        <v>1.23</v>
      </c>
      <c r="E11" s="10">
        <v>27.5</v>
      </c>
      <c r="F11" s="10"/>
      <c r="G11">
        <v>1</v>
      </c>
      <c r="H11" s="12" t="e">
        <f t="array" aca="1" ref="H11:K14" ca="1">MINVERSE(H4:K7)</f>
        <v>#NAME?</v>
      </c>
      <c r="I11" s="13" t="e">
        <f ca="1"/>
        <v>#NAME?</v>
      </c>
      <c r="J11" s="13" t="e">
        <f ca="1"/>
        <v>#NAME?</v>
      </c>
      <c r="K11" s="14" t="e">
        <f ca="1"/>
        <v>#NAME?</v>
      </c>
      <c r="M11" s="21" t="e">
        <f t="array" aca="1" ref="M11:M14" ca="1">SQRT(DIAG(H11:K14))</f>
        <v>#NAME?</v>
      </c>
      <c r="O11" s="21" t="e">
        <f t="array" aca="1" ref="O11:O14" ca="1">SQRT(INDEX(H11:K14,G11:G14,G11:G14))</f>
        <v>#NAME?</v>
      </c>
      <c r="Q11" s="24"/>
      <c r="R11" s="24" t="s">
        <v>26</v>
      </c>
      <c r="S11" s="24" t="s">
        <v>27</v>
      </c>
      <c r="T11" s="24" t="s">
        <v>28</v>
      </c>
      <c r="U11" s="24" t="s">
        <v>29</v>
      </c>
      <c r="V11" s="24" t="s">
        <v>30</v>
      </c>
      <c r="W11" s="24" t="s">
        <v>31</v>
      </c>
    </row>
    <row r="12" spans="1:23" x14ac:dyDescent="0.35">
      <c r="A12" s="6" t="s">
        <v>32</v>
      </c>
      <c r="B12" s="7">
        <v>722.6</v>
      </c>
      <c r="C12" s="8">
        <v>247.86359820579941</v>
      </c>
      <c r="D12" s="9">
        <v>1.56</v>
      </c>
      <c r="E12" s="10">
        <v>25.8</v>
      </c>
      <c r="F12" s="10"/>
      <c r="G12">
        <f>G11+1</f>
        <v>2</v>
      </c>
      <c r="H12" s="15" t="e">
        <f ca="1"/>
        <v>#NAME?</v>
      </c>
      <c r="I12" t="e">
        <f ca="1"/>
        <v>#NAME?</v>
      </c>
      <c r="J12" t="e">
        <f ca="1"/>
        <v>#NAME?</v>
      </c>
      <c r="K12" s="16" t="e">
        <f ca="1"/>
        <v>#NAME?</v>
      </c>
      <c r="M12" s="22" t="e">
        <f ca="1"/>
        <v>#NAME?</v>
      </c>
      <c r="O12" s="22" t="e">
        <f ca="1"/>
        <v>#NAME?</v>
      </c>
      <c r="Q12" t="s">
        <v>33</v>
      </c>
      <c r="R12">
        <f>COUNT(C4:E4)</f>
        <v>3</v>
      </c>
      <c r="S12" t="e">
        <f ca="1">DEVSQ(MMULT(DEsign(C4:E18),R17:R20))</f>
        <v>#NAME?</v>
      </c>
      <c r="T12" t="e">
        <f ca="1">S12/R12</f>
        <v>#NAME?</v>
      </c>
      <c r="U12" t="e">
        <f ca="1">T12/T13</f>
        <v>#NAME?</v>
      </c>
      <c r="V12" t="e">
        <f ca="1">FDIST(U12,R12,R13)</f>
        <v>#NAME?</v>
      </c>
      <c r="W12" s="20" t="e">
        <f ca="1">IF(V12&lt;V10,"yes","no")</f>
        <v>#NAME?</v>
      </c>
    </row>
    <row r="13" spans="1:23" x14ac:dyDescent="0.35">
      <c r="A13" s="6" t="s">
        <v>34</v>
      </c>
      <c r="B13" s="7">
        <v>493.2</v>
      </c>
      <c r="C13" s="8">
        <v>217.44570184044454</v>
      </c>
      <c r="D13" s="9">
        <v>1.46</v>
      </c>
      <c r="E13" s="10">
        <v>27.5</v>
      </c>
      <c r="F13" s="10"/>
      <c r="G13">
        <f>G12+1</f>
        <v>3</v>
      </c>
      <c r="H13" s="15" t="e">
        <f ca="1"/>
        <v>#NAME?</v>
      </c>
      <c r="I13" t="e">
        <f ca="1"/>
        <v>#NAME?</v>
      </c>
      <c r="J13" t="e">
        <f ca="1"/>
        <v>#NAME?</v>
      </c>
      <c r="K13" s="16" t="e">
        <f ca="1"/>
        <v>#NAME?</v>
      </c>
      <c r="M13" s="22" t="e">
        <f ca="1"/>
        <v>#NAME?</v>
      </c>
      <c r="O13" s="22" t="e">
        <f ca="1"/>
        <v>#NAME?</v>
      </c>
      <c r="Q13" t="s">
        <v>35</v>
      </c>
      <c r="R13">
        <f>R14-R12</f>
        <v>11</v>
      </c>
      <c r="S13" t="e">
        <f ca="1">S14-S12</f>
        <v>#NAME?</v>
      </c>
      <c r="T13" t="e">
        <f ca="1">S13/R13</f>
        <v>#NAME?</v>
      </c>
    </row>
    <row r="14" spans="1:23" x14ac:dyDescent="0.35">
      <c r="A14" s="6" t="s">
        <v>36</v>
      </c>
      <c r="B14" s="7">
        <v>272.8</v>
      </c>
      <c r="C14" s="8">
        <v>316.98289278791503</v>
      </c>
      <c r="D14" s="9">
        <v>1.33</v>
      </c>
      <c r="E14" s="10">
        <v>29.1</v>
      </c>
      <c r="F14" s="10"/>
      <c r="G14">
        <f>G13+1</f>
        <v>4</v>
      </c>
      <c r="H14" s="17" t="e">
        <f ca="1"/>
        <v>#NAME?</v>
      </c>
      <c r="I14" s="18" t="e">
        <f ca="1"/>
        <v>#NAME?</v>
      </c>
      <c r="J14" s="18" t="e">
        <f ca="1"/>
        <v>#NAME?</v>
      </c>
      <c r="K14" s="19" t="e">
        <f ca="1"/>
        <v>#NAME?</v>
      </c>
      <c r="M14" s="23" t="e">
        <f ca="1"/>
        <v>#NAME?</v>
      </c>
      <c r="O14" s="23" t="e">
        <f ca="1"/>
        <v>#NAME?</v>
      </c>
      <c r="Q14" s="18" t="s">
        <v>37</v>
      </c>
      <c r="R14" s="18">
        <f>R8-1</f>
        <v>14</v>
      </c>
      <c r="S14" s="18">
        <f>DEVSQ(B4:B18)</f>
        <v>358680.68933333346</v>
      </c>
      <c r="T14" s="18"/>
      <c r="U14" s="18"/>
      <c r="V14" s="18"/>
      <c r="W14" s="18"/>
    </row>
    <row r="15" spans="1:23" ht="15" thickBot="1" x14ac:dyDescent="0.4">
      <c r="A15" s="6" t="s">
        <v>38</v>
      </c>
      <c r="B15" s="7">
        <v>239.4</v>
      </c>
      <c r="C15" s="8">
        <v>168.83390313104681</v>
      </c>
      <c r="D15" s="9">
        <v>1.6</v>
      </c>
      <c r="E15" s="10">
        <v>24</v>
      </c>
      <c r="F15" s="10"/>
    </row>
    <row r="16" spans="1:23" ht="15" thickTop="1" x14ac:dyDescent="0.35">
      <c r="A16" s="6" t="s">
        <v>39</v>
      </c>
      <c r="B16" s="7">
        <v>533.20000000000005</v>
      </c>
      <c r="C16" s="8">
        <v>280.15386787687231</v>
      </c>
      <c r="D16" s="9">
        <v>1.1599999999999999</v>
      </c>
      <c r="E16" s="10">
        <v>29.9</v>
      </c>
      <c r="F16" s="10"/>
      <c r="G16" t="s">
        <v>40</v>
      </c>
      <c r="Q16" s="24"/>
      <c r="R16" s="24" t="s">
        <v>41</v>
      </c>
      <c r="S16" s="24" t="s">
        <v>42</v>
      </c>
      <c r="T16" s="24" t="s">
        <v>43</v>
      </c>
      <c r="U16" s="24" t="s">
        <v>30</v>
      </c>
      <c r="V16" s="24" t="s">
        <v>44</v>
      </c>
      <c r="W16" s="24" t="s">
        <v>45</v>
      </c>
    </row>
    <row r="17" spans="1:23" x14ac:dyDescent="0.35">
      <c r="A17" s="6" t="s">
        <v>46</v>
      </c>
      <c r="B17" s="7">
        <v>333.6</v>
      </c>
      <c r="C17" s="8">
        <v>216.93969975987483</v>
      </c>
      <c r="D17" s="9">
        <v>1.26</v>
      </c>
      <c r="E17" s="10">
        <v>22.9</v>
      </c>
      <c r="F17" s="10"/>
      <c r="Q17" t="s">
        <v>47</v>
      </c>
      <c r="R17" t="e">
        <f t="array" aca="1" ref="R17:R20" ca="1">RegCoeff(C4:E18,B4:B18)</f>
        <v>#NAME?</v>
      </c>
      <c r="S17" t="e">
        <f t="array" aca="1" ref="S17:S20" ca="1">RegCoeffSE(C4:E18,B4:B18)</f>
        <v>#NAME?</v>
      </c>
      <c r="T17" t="e">
        <f ca="1">R17/S17</f>
        <v>#NAME?</v>
      </c>
      <c r="U17" t="e">
        <f ca="1">TDIST(ABS(T17),$R$13,2)</f>
        <v>#NAME?</v>
      </c>
      <c r="V17" t="e">
        <f ca="1">R17-TINV(V$10,$R$13)*S17</f>
        <v>#NAME?</v>
      </c>
      <c r="W17" t="e">
        <f ca="1">R17+TINV(V$10,$R$13)*S17</f>
        <v>#NAME?</v>
      </c>
    </row>
    <row r="18" spans="1:23" x14ac:dyDescent="0.35">
      <c r="A18" s="25" t="s">
        <v>48</v>
      </c>
      <c r="B18" s="26">
        <v>294.7</v>
      </c>
      <c r="C18" s="27">
        <v>189.28322428402873</v>
      </c>
      <c r="D18" s="28">
        <v>1.42</v>
      </c>
      <c r="E18" s="29">
        <v>24.3</v>
      </c>
      <c r="F18" s="10"/>
      <c r="H18" s="4" t="s">
        <v>3</v>
      </c>
      <c r="I18" s="4" t="s">
        <v>4</v>
      </c>
      <c r="J18" s="4" t="s">
        <v>5</v>
      </c>
      <c r="K18" s="4" t="s">
        <v>6</v>
      </c>
      <c r="Q18" t="str">
        <f t="array" ref="Q18:Q20">TRANSPOSE(C3:E3)</f>
        <v>Doctors</v>
      </c>
      <c r="R18" t="e">
        <f ca="1"/>
        <v>#NAME?</v>
      </c>
      <c r="S18" t="e">
        <f ca="1"/>
        <v>#NAME?</v>
      </c>
      <c r="T18" t="e">
        <f ca="1">R18/S18</f>
        <v>#NAME?</v>
      </c>
      <c r="U18" t="e">
        <f ca="1">TDIST(ABS(T18),$R$13,2)</f>
        <v>#NAME?</v>
      </c>
      <c r="V18" t="e">
        <f ca="1">R18-TINV(V$10,$R$13)*S18</f>
        <v>#NAME?</v>
      </c>
      <c r="W18" t="e">
        <f ca="1">R18+TINV(V$10,$R$13)*S18</f>
        <v>#NAME?</v>
      </c>
    </row>
    <row r="19" spans="1:23" x14ac:dyDescent="0.35">
      <c r="F19" s="10"/>
      <c r="G19" s="11" t="str">
        <f t="array" ref="G19:G22">TRANSPOSE(H18:K18)</f>
        <v>Crime</v>
      </c>
      <c r="H19" s="12" t="e">
        <f t="array" aca="1" ref="H19:K22" ca="1">-H11:K14/MMULT(M11:M14,TRANSPOSE(M11:M14))</f>
        <v>#NAME?</v>
      </c>
      <c r="I19" s="13" t="e">
        <f ca="1"/>
        <v>#NAME?</v>
      </c>
      <c r="J19" s="13" t="e">
        <f ca="1"/>
        <v>#NAME?</v>
      </c>
      <c r="K19" s="14" t="e">
        <f ca="1"/>
        <v>#NAME?</v>
      </c>
      <c r="Q19" t="str">
        <v>Traf Deaths</v>
      </c>
      <c r="R19" t="e">
        <f ca="1"/>
        <v>#NAME?</v>
      </c>
      <c r="S19" t="e">
        <f ca="1"/>
        <v>#NAME?</v>
      </c>
      <c r="T19" t="e">
        <f ca="1">R19/S19</f>
        <v>#NAME?</v>
      </c>
      <c r="U19" t="e">
        <f ca="1">TDIST(ABS(T19),$R$13,2)</f>
        <v>#NAME?</v>
      </c>
      <c r="V19" t="e">
        <f ca="1">R19-TINV(V$10,$R$13)*S19</f>
        <v>#NAME?</v>
      </c>
      <c r="W19" t="e">
        <f ca="1">R19+TINV(V$10,$R$13)*S19</f>
        <v>#NAME?</v>
      </c>
    </row>
    <row r="20" spans="1:23" x14ac:dyDescent="0.35">
      <c r="A20" s="6" t="s">
        <v>49</v>
      </c>
      <c r="G20" s="11" t="str">
        <v>Doctors</v>
      </c>
      <c r="H20" s="15" t="e">
        <f ca="1"/>
        <v>#NAME?</v>
      </c>
      <c r="I20" t="e">
        <f ca="1"/>
        <v>#NAME?</v>
      </c>
      <c r="J20" t="e">
        <f ca="1"/>
        <v>#NAME?</v>
      </c>
      <c r="K20" s="16" t="e">
        <f ca="1"/>
        <v>#NAME?</v>
      </c>
      <c r="Q20" s="18" t="str">
        <v>University</v>
      </c>
      <c r="R20" s="18" t="e">
        <f ca="1"/>
        <v>#NAME?</v>
      </c>
      <c r="S20" s="18" t="e">
        <f ca="1"/>
        <v>#NAME?</v>
      </c>
      <c r="T20" s="18" t="e">
        <f ca="1">R20/S20</f>
        <v>#NAME?</v>
      </c>
      <c r="U20" s="18" t="e">
        <f ca="1">TDIST(ABS(T20),$R$13,2)</f>
        <v>#NAME?</v>
      </c>
      <c r="V20" s="18" t="e">
        <f ca="1">R20-TINV(V$10,$R$13)*S20</f>
        <v>#NAME?</v>
      </c>
      <c r="W20" s="18" t="e">
        <f ca="1">R20+TINV(V$10,$R$13)*S20</f>
        <v>#NAME?</v>
      </c>
    </row>
    <row r="21" spans="1:23" x14ac:dyDescent="0.35">
      <c r="G21" s="11" t="str">
        <v>Traf Deaths</v>
      </c>
      <c r="H21" s="15" t="e">
        <f ca="1"/>
        <v>#NAME?</v>
      </c>
      <c r="I21" t="e">
        <f ca="1"/>
        <v>#NAME?</v>
      </c>
      <c r="J21" t="e">
        <f ca="1"/>
        <v>#NAME?</v>
      </c>
      <c r="K21" s="16" t="e">
        <f ca="1"/>
        <v>#NAME?</v>
      </c>
    </row>
    <row r="22" spans="1:23" x14ac:dyDescent="0.35">
      <c r="B22" s="21" t="e">
        <f t="array" aca="1" ref="B22" ca="1">INDEX(-H11:K14/(M11:M12*TRANSPOSE(M11:M14)),1,2)</f>
        <v>#NAME?</v>
      </c>
      <c r="G22" s="11" t="str">
        <v>University</v>
      </c>
      <c r="H22" s="17" t="e">
        <f ca="1"/>
        <v>#NAME?</v>
      </c>
      <c r="I22" s="18" t="e">
        <f ca="1"/>
        <v>#NAME?</v>
      </c>
      <c r="J22" s="18" t="e">
        <f ca="1"/>
        <v>#NAME?</v>
      </c>
      <c r="K22" s="19" t="e">
        <f ca="1"/>
        <v>#NAME?</v>
      </c>
      <c r="Q22" t="s">
        <v>50</v>
      </c>
    </row>
    <row r="23" spans="1:23" x14ac:dyDescent="0.35">
      <c r="B23" s="23" t="e" cm="1">
        <f t="array" aca="1" ref="B23" ca="1">PCORREL(B4:E18,1,2)</f>
        <v>#NAME?</v>
      </c>
    </row>
    <row r="24" spans="1:23" x14ac:dyDescent="0.35">
      <c r="G24" t="s">
        <v>51</v>
      </c>
      <c r="Q24" s="30" t="s">
        <v>52</v>
      </c>
      <c r="S24" s="21" t="e">
        <f ca="1">RSquare(C4:E18,B4:B18)</f>
        <v>#NAME?</v>
      </c>
    </row>
    <row r="25" spans="1:23" x14ac:dyDescent="0.35">
      <c r="Q25" s="30" t="s">
        <v>53</v>
      </c>
      <c r="S25" s="22" t="e">
        <f ca="1">RSquare(B4:E18,1)</f>
        <v>#NAME?</v>
      </c>
    </row>
    <row r="26" spans="1:23" x14ac:dyDescent="0.35">
      <c r="H26" s="4" t="s">
        <v>3</v>
      </c>
      <c r="I26" s="4" t="s">
        <v>4</v>
      </c>
      <c r="J26" s="4" t="s">
        <v>5</v>
      </c>
      <c r="K26" s="4" t="s">
        <v>6</v>
      </c>
      <c r="Q26" s="30" t="s">
        <v>54</v>
      </c>
      <c r="S26" s="23" t="e">
        <f ca="1">1-1/H11</f>
        <v>#NAME?</v>
      </c>
    </row>
    <row r="27" spans="1:23" x14ac:dyDescent="0.35">
      <c r="G27" s="11" t="s">
        <v>3</v>
      </c>
      <c r="H27" s="12" t="e">
        <f t="array" aca="1" ref="H27:K30" ca="1">-H11:K14/(M11:M14*TRANSPOSE(M11:M14))</f>
        <v>#NAME?</v>
      </c>
      <c r="I27" s="13" t="e">
        <f ca="1"/>
        <v>#NAME?</v>
      </c>
      <c r="J27" s="13" t="e">
        <f ca="1"/>
        <v>#NAME?</v>
      </c>
      <c r="K27" s="14" t="e">
        <f ca="1"/>
        <v>#NAME?</v>
      </c>
    </row>
    <row r="28" spans="1:23" x14ac:dyDescent="0.35">
      <c r="G28" s="11" t="s">
        <v>4</v>
      </c>
      <c r="H28" s="15" t="e">
        <f ca="1"/>
        <v>#NAME?</v>
      </c>
      <c r="I28" t="e">
        <f ca="1"/>
        <v>#NAME?</v>
      </c>
      <c r="J28" t="e">
        <f ca="1"/>
        <v>#NAME?</v>
      </c>
      <c r="K28" s="16" t="e">
        <f ca="1"/>
        <v>#NAME?</v>
      </c>
    </row>
    <row r="29" spans="1:23" x14ac:dyDescent="0.35">
      <c r="G29" s="11" t="s">
        <v>5</v>
      </c>
      <c r="H29" s="15" t="e">
        <f ca="1"/>
        <v>#NAME?</v>
      </c>
      <c r="I29" t="e">
        <f ca="1"/>
        <v>#NAME?</v>
      </c>
      <c r="J29" t="e">
        <f ca="1"/>
        <v>#NAME?</v>
      </c>
      <c r="K29" s="16" t="e">
        <f ca="1"/>
        <v>#NAME?</v>
      </c>
    </row>
    <row r="30" spans="1:23" x14ac:dyDescent="0.35">
      <c r="G30" s="11" t="s">
        <v>6</v>
      </c>
      <c r="H30" s="17" t="e">
        <f ca="1"/>
        <v>#NAME?</v>
      </c>
      <c r="I30" s="18" t="e">
        <f ca="1"/>
        <v>#NAME?</v>
      </c>
      <c r="J30" s="18" t="e">
        <f ca="1"/>
        <v>#NAME?</v>
      </c>
      <c r="K30" s="19" t="e">
        <f ca="1"/>
        <v>#NAME?</v>
      </c>
    </row>
    <row r="32" spans="1:23" x14ac:dyDescent="0.35">
      <c r="G32" s="11" t="s">
        <v>55</v>
      </c>
    </row>
    <row r="34" spans="7:11" x14ac:dyDescent="0.35">
      <c r="H34" s="4" t="s">
        <v>3</v>
      </c>
      <c r="I34" s="4" t="s">
        <v>4</v>
      </c>
      <c r="J34" s="4" t="s">
        <v>5</v>
      </c>
      <c r="K34" s="4" t="s">
        <v>6</v>
      </c>
    </row>
    <row r="35" spans="7:11" x14ac:dyDescent="0.35">
      <c r="G35" s="11" t="s">
        <v>3</v>
      </c>
      <c r="H35" s="12" t="e">
        <f t="array" aca="1" ref="H35:K38" ca="1">PCORR(B4:E18)</f>
        <v>#NAME?</v>
      </c>
      <c r="I35" s="13" t="e">
        <f ca="1"/>
        <v>#NAME?</v>
      </c>
      <c r="J35" s="13" t="e">
        <f ca="1"/>
        <v>#NAME?</v>
      </c>
      <c r="K35" s="14" t="e">
        <f ca="1"/>
        <v>#NAME?</v>
      </c>
    </row>
    <row r="36" spans="7:11" x14ac:dyDescent="0.35">
      <c r="G36" s="11" t="s">
        <v>4</v>
      </c>
      <c r="H36" s="15" t="e">
        <f ca="1"/>
        <v>#NAME?</v>
      </c>
      <c r="I36" t="e">
        <f ca="1"/>
        <v>#NAME?</v>
      </c>
      <c r="J36" t="e">
        <f ca="1"/>
        <v>#NAME?</v>
      </c>
      <c r="K36" s="16" t="e">
        <f ca="1"/>
        <v>#NAME?</v>
      </c>
    </row>
    <row r="37" spans="7:11" x14ac:dyDescent="0.35">
      <c r="G37" s="11" t="s">
        <v>5</v>
      </c>
      <c r="H37" s="15" t="e">
        <f ca="1"/>
        <v>#NAME?</v>
      </c>
      <c r="I37" t="e">
        <f ca="1"/>
        <v>#NAME?</v>
      </c>
      <c r="J37" t="e">
        <f ca="1"/>
        <v>#NAME?</v>
      </c>
      <c r="K37" s="16" t="e">
        <f ca="1"/>
        <v>#NAME?</v>
      </c>
    </row>
    <row r="38" spans="7:11" x14ac:dyDescent="0.35">
      <c r="G38" s="11" t="s">
        <v>6</v>
      </c>
      <c r="H38" s="17" t="e">
        <f ca="1"/>
        <v>#NAME?</v>
      </c>
      <c r="I38" s="18" t="e">
        <f ca="1"/>
        <v>#NAME?</v>
      </c>
      <c r="J38" s="18" t="e">
        <f ca="1"/>
        <v>#NAME?</v>
      </c>
      <c r="K38" s="19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FFCA9-78E9-4844-BB06-7AE3371CD57F}">
  <sheetPr codeName="Sheet4"/>
  <dimension ref="B2:L19"/>
  <sheetViews>
    <sheetView workbookViewId="0"/>
  </sheetViews>
  <sheetFormatPr defaultRowHeight="14.5" x14ac:dyDescent="0.35"/>
  <cols>
    <col min="1" max="1" width="3.36328125" customWidth="1"/>
    <col min="2" max="4" width="8.7265625" style="20"/>
    <col min="9" max="9" width="4.36328125" customWidth="1"/>
    <col min="11" max="11" width="3.7265625" customWidth="1"/>
    <col min="12" max="12" width="49.453125" customWidth="1"/>
  </cols>
  <sheetData>
    <row r="2" spans="2:12" x14ac:dyDescent="0.35">
      <c r="B2" s="20" t="s">
        <v>60</v>
      </c>
      <c r="F2" t="s">
        <v>61</v>
      </c>
    </row>
    <row r="3" spans="2:12" x14ac:dyDescent="0.35">
      <c r="B3" s="33">
        <v>34</v>
      </c>
      <c r="C3" s="34">
        <v>17</v>
      </c>
      <c r="D3" s="35">
        <v>22</v>
      </c>
      <c r="F3" s="12" t="e">
        <f t="array" aca="1" ref="F3:H5" ca="1">CORR(B3:D8)</f>
        <v>#NAME?</v>
      </c>
      <c r="G3" s="13" t="e">
        <f ca="1"/>
        <v>#NAME?</v>
      </c>
      <c r="H3" s="14" t="e">
        <f ca="1"/>
        <v>#NAME?</v>
      </c>
    </row>
    <row r="4" spans="2:12" x14ac:dyDescent="0.35">
      <c r="B4" s="36">
        <v>56</v>
      </c>
      <c r="C4" s="20">
        <v>61</v>
      </c>
      <c r="D4" s="37">
        <v>75</v>
      </c>
      <c r="F4" s="15" t="e">
        <f ca="1"/>
        <v>#NAME?</v>
      </c>
      <c r="G4" t="e">
        <f ca="1"/>
        <v>#NAME?</v>
      </c>
      <c r="H4" s="16" t="e">
        <f ca="1"/>
        <v>#NAME?</v>
      </c>
    </row>
    <row r="5" spans="2:12" x14ac:dyDescent="0.35">
      <c r="B5" s="36">
        <v>78</v>
      </c>
      <c r="C5" s="20">
        <v>99</v>
      </c>
      <c r="D5" s="37">
        <v>81</v>
      </c>
      <c r="F5" s="17" t="e">
        <f ca="1"/>
        <v>#NAME?</v>
      </c>
      <c r="G5" s="18" t="e">
        <f ca="1"/>
        <v>#NAME?</v>
      </c>
      <c r="H5" s="19" t="e">
        <f ca="1"/>
        <v>#NAME?</v>
      </c>
    </row>
    <row r="6" spans="2:12" x14ac:dyDescent="0.35">
      <c r="B6" s="36">
        <v>23</v>
      </c>
      <c r="C6" s="20">
        <v>37</v>
      </c>
      <c r="D6" s="37">
        <v>29</v>
      </c>
    </row>
    <row r="7" spans="2:12" ht="16.5" x14ac:dyDescent="0.35">
      <c r="B7" s="36">
        <v>45</v>
      </c>
      <c r="C7" s="20">
        <v>66</v>
      </c>
      <c r="D7" s="37">
        <v>51</v>
      </c>
      <c r="F7" t="s">
        <v>59</v>
      </c>
    </row>
    <row r="8" spans="2:12" x14ac:dyDescent="0.35">
      <c r="B8" s="38">
        <v>18</v>
      </c>
      <c r="C8" s="39">
        <v>33</v>
      </c>
      <c r="D8" s="40">
        <v>22</v>
      </c>
      <c r="F8" s="12" t="e">
        <f t="array" aca="1" ref="F8:H10" ca="1">MINVERSE(F3:H5)</f>
        <v>#NAME?</v>
      </c>
      <c r="G8" s="13" t="e">
        <f ca="1"/>
        <v>#NAME?</v>
      </c>
      <c r="H8" s="14" t="e">
        <f ca="1"/>
        <v>#NAME?</v>
      </c>
      <c r="J8" s="21" t="e">
        <f t="array" aca="1" ref="J8:J10" ca="1">SQRT(DIAG(F8:H10))</f>
        <v>#NAME?</v>
      </c>
      <c r="L8" t="e" cm="1">
        <f t="array" aca="1" ref="L8" ca="1">FTEXT(J8)</f>
        <v>#NAME?</v>
      </c>
    </row>
    <row r="9" spans="2:12" x14ac:dyDescent="0.35">
      <c r="F9" s="15" t="e">
        <f ca="1"/>
        <v>#NAME?</v>
      </c>
      <c r="G9" t="e">
        <f ca="1"/>
        <v>#NAME?</v>
      </c>
      <c r="H9" s="16" t="e">
        <f ca="1"/>
        <v>#NAME?</v>
      </c>
      <c r="J9" s="22" t="e">
        <f ca="1"/>
        <v>#NAME?</v>
      </c>
    </row>
    <row r="10" spans="2:12" x14ac:dyDescent="0.35">
      <c r="F10" s="17" t="e">
        <f ca="1"/>
        <v>#NAME?</v>
      </c>
      <c r="G10" s="18" t="e">
        <f ca="1"/>
        <v>#NAME?</v>
      </c>
      <c r="H10" s="19" t="e">
        <f ca="1"/>
        <v>#NAME?</v>
      </c>
      <c r="J10" s="23" t="e">
        <f ca="1"/>
        <v>#NAME?</v>
      </c>
    </row>
    <row r="12" spans="2:12" x14ac:dyDescent="0.35">
      <c r="F12" t="s">
        <v>62</v>
      </c>
    </row>
    <row r="13" spans="2:12" x14ac:dyDescent="0.35">
      <c r="F13" s="12" t="e">
        <f t="array" aca="1" ref="F13:H15" ca="1">-F8:H10/MMULT(J8:J10,TRANSPOSE(J8:J10))+2*Identity()</f>
        <v>#NAME?</v>
      </c>
      <c r="G13" s="13" t="e">
        <f ca="1"/>
        <v>#NAME?</v>
      </c>
      <c r="H13" s="14" t="e">
        <f ca="1"/>
        <v>#NAME?</v>
      </c>
      <c r="L13" t="e" cm="1">
        <f t="array" aca="1" ref="L13" ca="1">FTEXT(F13)</f>
        <v>#NAME?</v>
      </c>
    </row>
    <row r="14" spans="2:12" x14ac:dyDescent="0.35">
      <c r="F14" s="15" t="e">
        <f ca="1"/>
        <v>#NAME?</v>
      </c>
      <c r="G14" t="e">
        <f ca="1"/>
        <v>#NAME?</v>
      </c>
      <c r="H14" s="16" t="e">
        <f ca="1"/>
        <v>#NAME?</v>
      </c>
    </row>
    <row r="15" spans="2:12" x14ac:dyDescent="0.35">
      <c r="F15" s="17" t="e">
        <f ca="1"/>
        <v>#NAME?</v>
      </c>
      <c r="G15" s="18" t="e">
        <f ca="1"/>
        <v>#NAME?</v>
      </c>
      <c r="H15" s="19" t="e">
        <f ca="1"/>
        <v>#NAME?</v>
      </c>
    </row>
    <row r="17" spans="6:12" x14ac:dyDescent="0.35">
      <c r="F17" s="12" t="e" cm="1">
        <f t="array" aca="1" ref="F17" ca="1">PCORR(B3:D8)</f>
        <v>#NAME?</v>
      </c>
      <c r="G17" s="13"/>
      <c r="H17" s="14"/>
      <c r="L17" t="e" cm="1">
        <f t="array" aca="1" ref="L17" ca="1">FTEXT(F17)</f>
        <v>#NAME?</v>
      </c>
    </row>
    <row r="18" spans="6:12" x14ac:dyDescent="0.35">
      <c r="F18" s="15"/>
      <c r="H18" s="16"/>
    </row>
    <row r="19" spans="6:12" x14ac:dyDescent="0.35">
      <c r="F19" s="17"/>
      <c r="G19" s="18"/>
      <c r="H19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MCorr</vt:lpstr>
      <vt:lpstr>PCorr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2022-06-21T08:30:19Z</dcterms:created>
  <dcterms:modified xsi:type="dcterms:W3CDTF">2025-06-03T16:32:43Z</dcterms:modified>
</cp:coreProperties>
</file>