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BFC9A059-C54A-45A6-B956-05E5885D07B2}" xr6:coauthVersionLast="47" xr6:coauthVersionMax="47" xr10:uidLastSave="{9E444E41-92B2-44F8-AF4E-37CF61F35A39}"/>
  <bookViews>
    <workbookView xWindow="-110" yWindow="-110" windowWidth="19420" windowHeight="10300" xr2:uid="{6E47D70F-D158-4BBA-9CCB-266C6CF69179}"/>
  </bookViews>
  <sheets>
    <sheet name="Title" sheetId="4" r:id="rId1"/>
    <sheet name="KS" sheetId="1" r:id="rId2"/>
    <sheet name="AD" sheetId="3" r:id="rId3"/>
    <sheet name="Chi" sheetId="2" r:id="rId4"/>
  </sheets>
  <externalReferences>
    <externalReference r:id="rId5"/>
    <externalReference r:id="rId6"/>
  </externalReferences>
  <definedNames>
    <definedName name="DataRange" localSheetId="2">#REF!</definedName>
    <definedName name="DataRange">#REF!</definedName>
    <definedName name="DataRange2" localSheetId="2">#REF!</definedName>
    <definedName name="DataRange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2" l="1"/>
  <c r="G19" i="2"/>
  <c r="O17" i="2"/>
  <c r="G17" i="2"/>
  <c r="AF11" i="2"/>
  <c r="AE11" i="2"/>
  <c r="AF10" i="2"/>
  <c r="AE10" i="2"/>
  <c r="AF9" i="2"/>
  <c r="AE9" i="2"/>
  <c r="AF8" i="2"/>
  <c r="AE8" i="2"/>
  <c r="AF7" i="2"/>
  <c r="AE7" i="2"/>
  <c r="AE7" i="2" a="1"/>
  <c r="AC8" i="2"/>
  <c r="AB8" i="2"/>
  <c r="AC7" i="2"/>
  <c r="AB7" i="2" a="1"/>
  <c r="AB7" i="2" s="1"/>
  <c r="Y10" i="2"/>
  <c r="Z9" i="2"/>
  <c r="Y9" i="2"/>
  <c r="Z8" i="2"/>
  <c r="Y8" i="2"/>
  <c r="Z7" i="2"/>
  <c r="Y7" i="2"/>
  <c r="Y7" i="2" a="1"/>
  <c r="Z11" i="2" s="1"/>
  <c r="V13" i="2"/>
  <c r="U12" i="2"/>
  <c r="V11" i="2"/>
  <c r="U11" i="2"/>
  <c r="V10" i="2"/>
  <c r="U10" i="2"/>
  <c r="V9" i="2"/>
  <c r="U9" i="2"/>
  <c r="V8" i="2"/>
  <c r="U8" i="2"/>
  <c r="V7" i="2"/>
  <c r="U7" i="2" a="1"/>
  <c r="U13" i="2" s="1"/>
  <c r="R12" i="2"/>
  <c r="S11" i="2"/>
  <c r="R11" i="2"/>
  <c r="S10" i="2"/>
  <c r="R10" i="2"/>
  <c r="R9" i="2"/>
  <c r="R7" i="2" a="1"/>
  <c r="S9" i="2" s="1"/>
  <c r="N10" i="2"/>
  <c r="O9" i="2"/>
  <c r="N5" i="2" a="1"/>
  <c r="N9" i="2" s="1"/>
  <c r="G11" i="2"/>
  <c r="F11" i="2"/>
  <c r="F10" i="2"/>
  <c r="G7" i="2"/>
  <c r="F7" i="2"/>
  <c r="G6" i="2"/>
  <c r="F6" i="2"/>
  <c r="G5" i="2"/>
  <c r="F5" i="2"/>
  <c r="F5" i="2" a="1"/>
  <c r="G10" i="2" s="1"/>
  <c r="M11" i="3"/>
  <c r="K11" i="3"/>
  <c r="M10" i="3"/>
  <c r="K10" i="3"/>
  <c r="M9" i="3"/>
  <c r="K9" i="3"/>
  <c r="H9" i="3"/>
  <c r="F11" i="3"/>
  <c r="E11" i="3"/>
  <c r="F10" i="3"/>
  <c r="E10" i="3"/>
  <c r="F9" i="3"/>
  <c r="E9" i="3"/>
  <c r="E9" i="3" a="1"/>
  <c r="O7" i="3" a="1"/>
  <c r="P9" i="3" s="1"/>
  <c r="H4" i="3"/>
  <c r="F6" i="3"/>
  <c r="E6" i="3"/>
  <c r="F5" i="3"/>
  <c r="E4" i="3" a="1"/>
  <c r="E5" i="3" s="1"/>
  <c r="S4" i="3"/>
  <c r="R4" i="3"/>
  <c r="S3" i="3"/>
  <c r="R3" i="3"/>
  <c r="R3" i="3" a="1"/>
  <c r="S5" i="3" s="1"/>
  <c r="M7" i="1" a="1"/>
  <c r="N11" i="1" s="1"/>
  <c r="E7" i="1" a="1"/>
  <c r="F11" i="1" s="1"/>
  <c r="F7" i="1" l="1"/>
  <c r="M8" i="1"/>
  <c r="N5" i="2"/>
  <c r="N11" i="2"/>
  <c r="AB9" i="2"/>
  <c r="N8" i="1"/>
  <c r="R5" i="3"/>
  <c r="O5" i="2"/>
  <c r="O11" i="2"/>
  <c r="AC9" i="2"/>
  <c r="F8" i="1"/>
  <c r="M9" i="1"/>
  <c r="O8" i="3"/>
  <c r="S12" i="2"/>
  <c r="E9" i="1"/>
  <c r="N9" i="1"/>
  <c r="P8" i="3"/>
  <c r="F8" i="2"/>
  <c r="O6" i="2"/>
  <c r="R13" i="2"/>
  <c r="AC10" i="2"/>
  <c r="F9" i="1"/>
  <c r="Y11" i="2"/>
  <c r="AC11" i="2"/>
  <c r="O10" i="2"/>
  <c r="O7" i="3"/>
  <c r="E8" i="1"/>
  <c r="P7" i="3"/>
  <c r="N6" i="2"/>
  <c r="AB10" i="2"/>
  <c r="R7" i="2"/>
  <c r="M10" i="1"/>
  <c r="E4" i="3"/>
  <c r="O9" i="3"/>
  <c r="G8" i="2"/>
  <c r="N7" i="2"/>
  <c r="S7" i="2"/>
  <c r="S13" i="2"/>
  <c r="Z10" i="2"/>
  <c r="AB11" i="2"/>
  <c r="E10" i="1"/>
  <c r="N10" i="1"/>
  <c r="F4" i="3"/>
  <c r="F9" i="2"/>
  <c r="O7" i="2"/>
  <c r="R8" i="2"/>
  <c r="V12" i="2"/>
  <c r="F10" i="1"/>
  <c r="M11" i="1"/>
  <c r="G9" i="2"/>
  <c r="N8" i="2"/>
  <c r="S8" i="2"/>
  <c r="U7" i="2"/>
  <c r="E11" i="1"/>
  <c r="M7" i="1"/>
  <c r="E7" i="1"/>
  <c r="N7" i="1"/>
  <c r="O8" i="2"/>
  <c r="B5" i="3"/>
  <c r="B6" i="3" s="1"/>
  <c r="B7" i="3" s="1"/>
  <c r="C4" i="3"/>
  <c r="C6" i="3"/>
  <c r="C7" i="3" l="1"/>
  <c r="C5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B16" i="3" s="1"/>
  <c r="B17" i="3" s="1"/>
  <c r="B18" i="3" s="1"/>
  <c r="C15" i="3"/>
  <c r="C16" i="3"/>
  <c r="C17" i="3"/>
  <c r="C18" i="3"/>
  <c r="O18" i="2" l="1"/>
  <c r="J12" i="2"/>
  <c r="B12" i="2"/>
  <c r="G14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  <c r="K4" i="2"/>
  <c r="L4" i="2" s="1"/>
  <c r="C14" i="1"/>
  <c r="B14" i="1"/>
  <c r="G15" i="2" l="1"/>
  <c r="C4" i="2" s="1"/>
  <c r="D4" i="2" s="1"/>
  <c r="C7" i="2"/>
  <c r="C9" i="2"/>
  <c r="C5" i="2"/>
  <c r="C6" i="2"/>
  <c r="D6" i="2" s="1"/>
  <c r="C8" i="2"/>
  <c r="D8" i="2" s="1"/>
  <c r="L12" i="2"/>
  <c r="L11" i="2"/>
  <c r="O21" i="2" s="1"/>
  <c r="D5" i="2" l="1"/>
  <c r="D9" i="2"/>
  <c r="D7" i="2"/>
  <c r="G18" i="2"/>
  <c r="C10" i="2"/>
  <c r="D10" i="2" l="1"/>
  <c r="D12" i="2" s="1"/>
  <c r="D11" i="2"/>
</calcChain>
</file>

<file path=xl/sharedStrings.xml><?xml version="1.0" encoding="utf-8"?>
<sst xmlns="http://schemas.openxmlformats.org/spreadsheetml/2006/main" count="90" uniqueCount="52">
  <si>
    <t>KS Two Sample Test</t>
  </si>
  <si>
    <t>Age</t>
  </si>
  <si>
    <t>Men</t>
  </si>
  <si>
    <t>Women</t>
  </si>
  <si>
    <t>Two Sample Kolmogorov-Smirnov Test</t>
  </si>
  <si>
    <t>Italy</t>
  </si>
  <si>
    <t>France</t>
  </si>
  <si>
    <t>21-22</t>
  </si>
  <si>
    <t>23-24</t>
  </si>
  <si>
    <t>Alpha</t>
  </si>
  <si>
    <t>25-26</t>
  </si>
  <si>
    <t>27-28</t>
  </si>
  <si>
    <t>29-30</t>
  </si>
  <si>
    <t>31-32</t>
  </si>
  <si>
    <t>33-34</t>
  </si>
  <si>
    <t>35-36</t>
  </si>
  <si>
    <t>37-38</t>
  </si>
  <si>
    <t>39-40</t>
  </si>
  <si>
    <t>Chi-square Goodness of Fit Test</t>
  </si>
  <si>
    <t>Chi-square Goodness of Fit</t>
  </si>
  <si>
    <t>data</t>
  </si>
  <si>
    <t>freq</t>
  </si>
  <si>
    <t>exp cdf</t>
  </si>
  <si>
    <t>exp</t>
  </si>
  <si>
    <t>Est. from sample</t>
  </si>
  <si>
    <t>Known parameters</t>
  </si>
  <si>
    <t>Distrib</t>
  </si>
  <si>
    <t>Normal</t>
  </si>
  <si>
    <t>Weibull</t>
  </si>
  <si>
    <t>Expon</t>
  </si>
  <si>
    <t>Gamma</t>
  </si>
  <si>
    <t>Method</t>
  </si>
  <si>
    <t>Moments</t>
  </si>
  <si>
    <t>Explicit</t>
  </si>
  <si>
    <t>MLE</t>
  </si>
  <si>
    <t>mean</t>
  </si>
  <si>
    <t>std dev</t>
  </si>
  <si>
    <t>chi-sq</t>
  </si>
  <si>
    <t>df</t>
  </si>
  <si>
    <t>p-value</t>
  </si>
  <si>
    <t>crit</t>
  </si>
  <si>
    <t>AD stat</t>
  </si>
  <si>
    <t>alpha</t>
  </si>
  <si>
    <t>F(x)</t>
  </si>
  <si>
    <t>i</t>
  </si>
  <si>
    <t>x</t>
  </si>
  <si>
    <t>Anderson-Darling Test</t>
  </si>
  <si>
    <t>Anderson-Darling Test (Gamma)</t>
  </si>
  <si>
    <t>Real Statistics Using Excel</t>
  </si>
  <si>
    <t>Updated</t>
  </si>
  <si>
    <t>Copyright © 2013 - 2025 Charles Zaiontz</t>
  </si>
  <si>
    <t>Goodness of Fit Analysis 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</si>
</sst>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4" xfId="0" applyBorder="1" applyAlignment="1">
      <alignment horizontal="righ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5" xfId="0" applyBorder="1" applyAlignment="1">
      <alignment horizontal="right"/>
    </xf>
    <xf numFmtId="0" fontId="0" fillId="0" borderId="11" xfId="0" applyBorder="1"/>
    <xf numFmtId="164" fontId="0" fillId="0" borderId="6" xfId="0" applyNumberFormat="1" applyBorder="1" applyAlignment="1">
      <alignment horizontal="center"/>
    </xf>
    <xf numFmtId="0" fontId="0" fillId="0" borderId="9" xfId="0" applyBorder="1" applyAlignment="1">
      <alignment horizontal="right"/>
    </xf>
    <xf numFmtId="164" fontId="0" fillId="0" borderId="1" xfId="0" applyNumberFormat="1" applyBorder="1" applyAlignment="1">
      <alignment horizontal="center"/>
    </xf>
    <xf numFmtId="164" fontId="1" fillId="0" borderId="0" xfId="0" applyNumberFormat="1" applyFont="1" applyAlignment="1">
      <alignment horizontal="left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Goodness%20of%20Fit%2026%20April%202022.xlsx" TargetMode="External"/><Relationship Id="rId1" Type="http://schemas.openxmlformats.org/officeDocument/2006/relationships/externalLinkPath" Target="/38f5cd2f1f925cfd/Documenti/A%20Real%20Statistics%202020/Examples/Real%20Statistics%20Examples%20Goodness%20of%20Fit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Downloads\One-sample-Anderson-Darling-Test.xlsx" TargetMode="External"/><Relationship Id="rId1" Type="http://schemas.openxmlformats.org/officeDocument/2006/relationships/externalLinkPath" Target="file:///C:\Users\Charles\Downloads\One-sample-Anderson-Darling-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Norm Histogram"/>
      <sheetName val="Norm QQ Plot 1"/>
      <sheetName val="Norm QQ Plot 2"/>
      <sheetName val="Norm Box Plot"/>
      <sheetName val="Log Trans"/>
      <sheetName val="Norm Chi-sq 1"/>
      <sheetName val="Norm Chi-sq 2"/>
      <sheetName val="KS A"/>
      <sheetName val="KS B"/>
      <sheetName val="Lil"/>
      <sheetName val="Lil 1"/>
      <sheetName val="SW 1"/>
      <sheetName val="SW 2"/>
      <sheetName val="SW 3"/>
      <sheetName val="SW 4"/>
      <sheetName val="DAgost"/>
      <sheetName val="KS 1"/>
      <sheetName val="KS 2"/>
      <sheetName val="KS 3"/>
      <sheetName val="AD 1"/>
      <sheetName val="AD 2"/>
      <sheetName val="AD 3"/>
      <sheetName val="AD2 1"/>
      <sheetName val="AD2 2"/>
      <sheetName val="AD2 2a"/>
      <sheetName val="GOF"/>
      <sheetName val="KS Table"/>
      <sheetName val="KS Table 1"/>
      <sheetName val="KS2 Table"/>
      <sheetName val="Lill Table"/>
      <sheetName val="Lill Table 1"/>
      <sheetName val="SW Table"/>
      <sheetName val="SW Table Formatted"/>
      <sheetName val="AD Table"/>
      <sheetName val="AD2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tle"/>
      <sheetName val="Normal"/>
      <sheetName val="R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7F13-991D-4396-AAB4-08859160508E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48</v>
      </c>
    </row>
    <row r="2" spans="1:2" x14ac:dyDescent="0.35">
      <c r="A2" t="s">
        <v>51</v>
      </c>
    </row>
    <row r="4" spans="1:2" x14ac:dyDescent="0.35">
      <c r="A4" t="s">
        <v>49</v>
      </c>
      <c r="B4" s="24">
        <v>45810</v>
      </c>
    </row>
    <row r="6" spans="1:2" x14ac:dyDescent="0.35">
      <c r="A6" s="25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839CA-0843-4597-B1D9-C62BD5FAE02A}">
  <dimension ref="A1:N14"/>
  <sheetViews>
    <sheetView workbookViewId="0"/>
  </sheetViews>
  <sheetFormatPr defaultRowHeight="14.5" x14ac:dyDescent="0.35"/>
  <cols>
    <col min="2" max="3" width="8.453125" customWidth="1"/>
  </cols>
  <sheetData>
    <row r="1" spans="1:14" x14ac:dyDescent="0.35">
      <c r="A1" s="1" t="s">
        <v>0</v>
      </c>
    </row>
    <row r="3" spans="1:14" x14ac:dyDescent="0.35">
      <c r="A3" s="2" t="s">
        <v>1</v>
      </c>
      <c r="B3" s="3" t="s">
        <v>2</v>
      </c>
      <c r="C3" s="3" t="s">
        <v>3</v>
      </c>
      <c r="E3" t="s">
        <v>4</v>
      </c>
      <c r="J3" s="2" t="s">
        <v>5</v>
      </c>
      <c r="K3" s="2" t="s">
        <v>6</v>
      </c>
      <c r="M3" t="s">
        <v>4</v>
      </c>
    </row>
    <row r="4" spans="1:14" x14ac:dyDescent="0.35">
      <c r="A4" s="4" t="s">
        <v>7</v>
      </c>
      <c r="B4">
        <v>4</v>
      </c>
      <c r="C4">
        <v>7</v>
      </c>
      <c r="J4">
        <v>3</v>
      </c>
      <c r="K4">
        <v>2</v>
      </c>
    </row>
    <row r="5" spans="1:14" x14ac:dyDescent="0.35">
      <c r="A5" s="4" t="s">
        <v>8</v>
      </c>
      <c r="B5">
        <v>11</v>
      </c>
      <c r="C5">
        <v>4</v>
      </c>
      <c r="E5" t="s">
        <v>9</v>
      </c>
      <c r="F5" s="5">
        <v>0.05</v>
      </c>
      <c r="J5">
        <v>2</v>
      </c>
      <c r="K5">
        <v>8</v>
      </c>
      <c r="M5" t="s">
        <v>9</v>
      </c>
      <c r="N5" s="5">
        <v>0.05</v>
      </c>
    </row>
    <row r="6" spans="1:14" x14ac:dyDescent="0.35">
      <c r="A6" s="4" t="s">
        <v>10</v>
      </c>
      <c r="B6">
        <v>5</v>
      </c>
      <c r="C6">
        <v>1</v>
      </c>
      <c r="J6">
        <v>3</v>
      </c>
      <c r="K6">
        <v>2</v>
      </c>
    </row>
    <row r="7" spans="1:14" x14ac:dyDescent="0.35">
      <c r="A7" s="4" t="s">
        <v>11</v>
      </c>
      <c r="B7">
        <v>7</v>
      </c>
      <c r="C7">
        <v>11</v>
      </c>
      <c r="E7" t="e">
        <f t="array" aca="1" ref="E7:F11" ca="1">KS2TEST(B4:C13,,TRUE,F5)</f>
        <v>#NAME?</v>
      </c>
      <c r="F7" s="6" t="e">
        <f ca="1"/>
        <v>#NAME?</v>
      </c>
      <c r="J7">
        <v>5</v>
      </c>
      <c r="K7">
        <v>4</v>
      </c>
      <c r="M7" t="e">
        <f t="array" aca="1" ref="M7:N11" ca="1">KS2TEST(J4:J11,K4:K11,TRUE,N5)</f>
        <v>#NAME?</v>
      </c>
      <c r="N7" s="6" t="e">
        <f ca="1"/>
        <v>#NAME?</v>
      </c>
    </row>
    <row r="8" spans="1:14" x14ac:dyDescent="0.35">
      <c r="A8" s="4" t="s">
        <v>12</v>
      </c>
      <c r="B8">
        <v>0</v>
      </c>
      <c r="C8">
        <v>12</v>
      </c>
      <c r="E8" t="e">
        <f ca="1"/>
        <v>#NAME?</v>
      </c>
      <c r="F8" s="7" t="e">
        <f ca="1"/>
        <v>#NAME?</v>
      </c>
      <c r="J8">
        <v>8</v>
      </c>
      <c r="K8">
        <v>4</v>
      </c>
      <c r="M8" t="e">
        <f ca="1"/>
        <v>#NAME?</v>
      </c>
      <c r="N8" s="7" t="e">
        <f ca="1"/>
        <v>#NAME?</v>
      </c>
    </row>
    <row r="9" spans="1:14" x14ac:dyDescent="0.35">
      <c r="A9" s="4" t="s">
        <v>13</v>
      </c>
      <c r="B9">
        <v>5</v>
      </c>
      <c r="C9">
        <v>4</v>
      </c>
      <c r="E9" t="e">
        <f ca="1"/>
        <v>#NAME?</v>
      </c>
      <c r="F9" s="7" t="e">
        <f ca="1"/>
        <v>#NAME?</v>
      </c>
      <c r="J9">
        <v>9</v>
      </c>
      <c r="K9">
        <v>3</v>
      </c>
      <c r="M9" t="e">
        <f ca="1"/>
        <v>#NAME?</v>
      </c>
      <c r="N9" s="7" t="e">
        <f ca="1"/>
        <v>#NAME?</v>
      </c>
    </row>
    <row r="10" spans="1:14" x14ac:dyDescent="0.35">
      <c r="A10" s="4" t="s">
        <v>14</v>
      </c>
      <c r="B10">
        <v>9</v>
      </c>
      <c r="C10">
        <v>2</v>
      </c>
      <c r="E10" t="e">
        <f ca="1"/>
        <v>#NAME?</v>
      </c>
      <c r="F10" s="7" t="e">
        <f ca="1"/>
        <v>#NAME?</v>
      </c>
      <c r="J10">
        <v>8</v>
      </c>
      <c r="K10">
        <v>6</v>
      </c>
      <c r="M10" t="e">
        <f ca="1"/>
        <v>#NAME?</v>
      </c>
      <c r="N10" s="7" t="e">
        <f ca="1"/>
        <v>#NAME?</v>
      </c>
    </row>
    <row r="11" spans="1:14" x14ac:dyDescent="0.35">
      <c r="A11" s="4" t="s">
        <v>15</v>
      </c>
      <c r="B11">
        <v>13</v>
      </c>
      <c r="C11">
        <v>4</v>
      </c>
      <c r="E11" t="e">
        <f ca="1"/>
        <v>#NAME?</v>
      </c>
      <c r="F11" s="8" t="e">
        <f ca="1"/>
        <v>#NAME?</v>
      </c>
      <c r="J11" s="9">
        <v>8</v>
      </c>
      <c r="K11" s="9"/>
      <c r="M11" t="e">
        <f ca="1"/>
        <v>#NAME?</v>
      </c>
      <c r="N11" s="8" t="e">
        <f ca="1"/>
        <v>#NAME?</v>
      </c>
    </row>
    <row r="12" spans="1:14" x14ac:dyDescent="0.35">
      <c r="A12" s="4" t="s">
        <v>16</v>
      </c>
      <c r="B12">
        <v>20</v>
      </c>
      <c r="C12">
        <v>8</v>
      </c>
    </row>
    <row r="13" spans="1:14" x14ac:dyDescent="0.35">
      <c r="A13" s="10" t="s">
        <v>17</v>
      </c>
      <c r="B13" s="9">
        <v>6</v>
      </c>
      <c r="C13" s="9">
        <v>9</v>
      </c>
    </row>
    <row r="14" spans="1:14" x14ac:dyDescent="0.35">
      <c r="B14">
        <f>SUM(B4:B13)</f>
        <v>80</v>
      </c>
      <c r="C14">
        <f>SUM(C4:C13)</f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E0CA5-1378-4BB7-B540-0D658097DA79}">
  <dimension ref="A1:S18"/>
  <sheetViews>
    <sheetView topLeftCell="O1" workbookViewId="0">
      <selection activeCell="O1" sqref="O1"/>
    </sheetView>
  </sheetViews>
  <sheetFormatPr defaultRowHeight="14.5" x14ac:dyDescent="0.35"/>
  <cols>
    <col min="1" max="1" width="6.81640625" style="13" customWidth="1"/>
    <col min="2" max="2" width="5.26953125" style="4" customWidth="1"/>
    <col min="4" max="4" width="3.7265625" customWidth="1"/>
    <col min="7" max="7" width="3.54296875" customWidth="1"/>
    <col min="8" max="8" width="27" customWidth="1"/>
    <col min="9" max="9" width="4.1796875" customWidth="1"/>
    <col min="10" max="10" width="9.1796875" customWidth="1"/>
    <col min="12" max="12" width="4" customWidth="1"/>
    <col min="13" max="13" width="28.1796875" bestFit="1" customWidth="1"/>
    <col min="17" max="17" width="5.26953125" customWidth="1"/>
  </cols>
  <sheetData>
    <row r="1" spans="1:19" x14ac:dyDescent="0.35">
      <c r="A1" s="23" t="s">
        <v>47</v>
      </c>
      <c r="O1" t="s">
        <v>46</v>
      </c>
    </row>
    <row r="3" spans="1:19" x14ac:dyDescent="0.35">
      <c r="A3" s="22" t="s">
        <v>45</v>
      </c>
      <c r="B3" s="2" t="s">
        <v>44</v>
      </c>
      <c r="C3" s="2" t="s">
        <v>43</v>
      </c>
      <c r="O3" t="s">
        <v>9</v>
      </c>
      <c r="P3" s="6">
        <v>0.05</v>
      </c>
      <c r="R3" t="e">
        <f t="array" aca="1" ref="R3:S5" ca="1">GAMMA_FITM(A4:A18,TRUE)</f>
        <v>#NAME?</v>
      </c>
      <c r="S3" s="6" t="e">
        <f ca="1"/>
        <v>#NAME?</v>
      </c>
    </row>
    <row r="4" spans="1:19" x14ac:dyDescent="0.35">
      <c r="A4" s="13">
        <v>1.2</v>
      </c>
      <c r="B4" s="4">
        <v>1</v>
      </c>
      <c r="C4" t="e">
        <f ca="1">GAMMADIST(A4,$F$4,$F$5,TRUE)</f>
        <v>#NAME?</v>
      </c>
      <c r="E4" t="e">
        <f t="array" aca="1" ref="E4:F6" ca="1">GAMMA_FITM(A4:A18,TRUE)</f>
        <v>#NAME?</v>
      </c>
      <c r="F4" s="15" t="e">
        <f ca="1"/>
        <v>#NAME?</v>
      </c>
      <c r="H4" t="e">
        <f ca="1">FTEXT(F4)</f>
        <v>#NAME?</v>
      </c>
      <c r="O4" t="s">
        <v>26</v>
      </c>
      <c r="P4" s="14" t="s">
        <v>30</v>
      </c>
      <c r="R4" t="e">
        <f ca="1"/>
        <v>#NAME?</v>
      </c>
      <c r="S4" s="7" t="e">
        <f ca="1"/>
        <v>#NAME?</v>
      </c>
    </row>
    <row r="5" spans="1:19" x14ac:dyDescent="0.35">
      <c r="A5" s="13">
        <v>1.6</v>
      </c>
      <c r="B5" s="4">
        <f>B4+1</f>
        <v>2</v>
      </c>
      <c r="C5" t="e">
        <f ca="1">GAMMADIST(A5,$F$4,$F$5,TRUE)</f>
        <v>#NAME?</v>
      </c>
      <c r="E5" t="e">
        <f ca="1"/>
        <v>#NAME?</v>
      </c>
      <c r="F5" s="16" t="e">
        <f ca="1"/>
        <v>#NAME?</v>
      </c>
      <c r="O5" t="s">
        <v>31</v>
      </c>
      <c r="P5" s="18" t="s">
        <v>32</v>
      </c>
      <c r="R5" t="e">
        <f ca="1"/>
        <v>#NAME?</v>
      </c>
      <c r="S5" s="8" t="e">
        <f ca="1"/>
        <v>#NAME?</v>
      </c>
    </row>
    <row r="6" spans="1:19" x14ac:dyDescent="0.35">
      <c r="A6" s="13">
        <v>1.7</v>
      </c>
      <c r="B6" s="4">
        <f>B5+1</f>
        <v>3</v>
      </c>
      <c r="C6" t="e">
        <f ca="1">GAMMADIST(A6,$F$4,$F$5,TRUE)</f>
        <v>#NAME?</v>
      </c>
      <c r="E6" t="e">
        <f ca="1"/>
        <v>#NAME?</v>
      </c>
      <c r="F6" s="17" t="e">
        <f ca="1"/>
        <v>#NAME?</v>
      </c>
    </row>
    <row r="7" spans="1:19" x14ac:dyDescent="0.35">
      <c r="A7" s="13">
        <v>1.8</v>
      </c>
      <c r="B7" s="4">
        <f>B6+1</f>
        <v>4</v>
      </c>
      <c r="C7" t="e">
        <f ca="1">GAMMADIST(A7,$F$4,$F$5,TRUE)</f>
        <v>#NAME?</v>
      </c>
      <c r="O7" t="e">
        <f t="array" aca="1" ref="O7:P9" ca="1">ADTEST(A4:A18,4,TRUE,0,P3)</f>
        <v>#NAME?</v>
      </c>
      <c r="P7" s="6" t="e">
        <f ca="1"/>
        <v>#NAME?</v>
      </c>
    </row>
    <row r="8" spans="1:19" x14ac:dyDescent="0.35">
      <c r="A8" s="13">
        <v>1.9</v>
      </c>
      <c r="B8" s="4">
        <f>B7+1</f>
        <v>5</v>
      </c>
      <c r="C8" t="e">
        <f ca="1">GAMMADIST(A8,$F$4,$F$5,TRUE)</f>
        <v>#NAME?</v>
      </c>
      <c r="E8" t="s">
        <v>42</v>
      </c>
      <c r="F8" s="15">
        <v>0.05</v>
      </c>
      <c r="O8" t="e">
        <f ca="1"/>
        <v>#NAME?</v>
      </c>
      <c r="P8" s="7" t="e">
        <f ca="1"/>
        <v>#NAME?</v>
      </c>
    </row>
    <row r="9" spans="1:19" x14ac:dyDescent="0.35">
      <c r="A9" s="13">
        <v>2</v>
      </c>
      <c r="B9" s="4">
        <f>B8+1</f>
        <v>6</v>
      </c>
      <c r="C9" t="e">
        <f ca="1">GAMMADIST(A9,$F$4,$F$5,TRUE)</f>
        <v>#NAME?</v>
      </c>
      <c r="E9" t="e">
        <f t="array" aca="1" ref="E9:F11" ca="1">ADTEST(A4:A18,4,TRUE,0,F8)</f>
        <v>#NAME?</v>
      </c>
      <c r="F9" s="16" t="e">
        <f ca="1"/>
        <v>#NAME?</v>
      </c>
      <c r="H9" t="e">
        <f ca="1">FTEXT(F9)</f>
        <v>#NAME?</v>
      </c>
      <c r="J9" t="s">
        <v>41</v>
      </c>
      <c r="K9" s="15" t="e">
        <f ca="1">ANDERSON(C4:C18,4,F4)</f>
        <v>#NAME?</v>
      </c>
      <c r="M9" t="e">
        <f ca="1">FTEXT(K9)</f>
        <v>#NAME?</v>
      </c>
      <c r="O9" t="e">
        <f ca="1"/>
        <v>#NAME?</v>
      </c>
      <c r="P9" s="8" t="e">
        <f ca="1"/>
        <v>#NAME?</v>
      </c>
    </row>
    <row r="10" spans="1:19" x14ac:dyDescent="0.35">
      <c r="A10" s="13">
        <v>2.2000000000000002</v>
      </c>
      <c r="B10" s="4">
        <f>B9+1</f>
        <v>7</v>
      </c>
      <c r="C10" t="e">
        <f ca="1">GAMMADIST(A10,$F$4,$F$5,TRUE)</f>
        <v>#NAME?</v>
      </c>
      <c r="E10" t="e">
        <f ca="1"/>
        <v>#NAME?</v>
      </c>
      <c r="F10" s="21" t="e">
        <f ca="1"/>
        <v>#NAME?</v>
      </c>
      <c r="J10" t="s">
        <v>39</v>
      </c>
      <c r="K10" s="21" t="e">
        <f ca="1">ADPROB(F9,4,F4,TRUE,,TRUE)</f>
        <v>#NAME?</v>
      </c>
      <c r="M10" t="e">
        <f ca="1">FTEXT(K10)</f>
        <v>#NAME?</v>
      </c>
    </row>
    <row r="11" spans="1:19" x14ac:dyDescent="0.35">
      <c r="A11" s="13">
        <v>2.6</v>
      </c>
      <c r="B11" s="4">
        <f>B10+1</f>
        <v>8</v>
      </c>
      <c r="C11" t="e">
        <f ca="1">GAMMADIST(A11,$F$4,$F$5,TRUE)</f>
        <v>#NAME?</v>
      </c>
      <c r="E11" t="e">
        <f ca="1"/>
        <v>#NAME?</v>
      </c>
      <c r="F11" s="17" t="e">
        <f ca="1"/>
        <v>#NAME?</v>
      </c>
      <c r="J11" t="s">
        <v>40</v>
      </c>
      <c r="K11" s="17" t="e">
        <f ca="1">ADCRIT(,F8,4,F4)</f>
        <v>#NAME?</v>
      </c>
      <c r="M11" t="e">
        <f ca="1">FTEXT(K11)</f>
        <v>#NAME?</v>
      </c>
    </row>
    <row r="12" spans="1:19" x14ac:dyDescent="0.35">
      <c r="A12" s="13">
        <v>3</v>
      </c>
      <c r="B12" s="4">
        <f>B11+1</f>
        <v>9</v>
      </c>
      <c r="C12" t="e">
        <f ca="1">GAMMADIST(A12,$F$4,$F$5,TRUE)</f>
        <v>#NAME?</v>
      </c>
    </row>
    <row r="13" spans="1:19" x14ac:dyDescent="0.35">
      <c r="A13" s="13">
        <v>3.5</v>
      </c>
      <c r="B13" s="4">
        <f>B12+1</f>
        <v>10</v>
      </c>
      <c r="C13" t="e">
        <f ca="1">GAMMADIST(A13,$F$4,$F$5,TRUE)</f>
        <v>#NAME?</v>
      </c>
    </row>
    <row r="14" spans="1:19" x14ac:dyDescent="0.35">
      <c r="A14" s="13">
        <v>4</v>
      </c>
      <c r="B14" s="4">
        <f>B13+1</f>
        <v>11</v>
      </c>
      <c r="C14" t="e">
        <f ca="1">GAMMADIST(A14,$F$4,$F$5,TRUE)</f>
        <v>#NAME?</v>
      </c>
    </row>
    <row r="15" spans="1:19" x14ac:dyDescent="0.35">
      <c r="A15" s="13">
        <v>4.8</v>
      </c>
      <c r="B15" s="4">
        <f>B14+1</f>
        <v>12</v>
      </c>
      <c r="C15" t="e">
        <f ca="1">GAMMADIST(A15,$F$4,$F$5,TRUE)</f>
        <v>#NAME?</v>
      </c>
    </row>
    <row r="16" spans="1:19" x14ac:dyDescent="0.35">
      <c r="A16" s="13">
        <v>5.6</v>
      </c>
      <c r="B16" s="4">
        <f>B15+1</f>
        <v>13</v>
      </c>
      <c r="C16" t="e">
        <f ca="1">GAMMADIST(A16,$F$4,$F$5,TRUE)</f>
        <v>#NAME?</v>
      </c>
    </row>
    <row r="17" spans="1:3" x14ac:dyDescent="0.35">
      <c r="A17" s="13">
        <v>6.6</v>
      </c>
      <c r="B17" s="4">
        <f>B16+1</f>
        <v>14</v>
      </c>
      <c r="C17" t="e">
        <f ca="1">GAMMADIST(A17,$F$4,$F$5,TRUE)</f>
        <v>#NAME?</v>
      </c>
    </row>
    <row r="18" spans="1:3" x14ac:dyDescent="0.35">
      <c r="A18" s="20">
        <v>7.6</v>
      </c>
      <c r="B18" s="10">
        <f>B17+1</f>
        <v>15</v>
      </c>
      <c r="C18" s="9" t="e">
        <f ca="1">GAMMADIST(A18,$F$4,$F$5,TRUE)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FCEC1-3EA1-483C-86FD-A41899078178}">
  <dimension ref="A1:AF21"/>
  <sheetViews>
    <sheetView workbookViewId="0"/>
  </sheetViews>
  <sheetFormatPr defaultRowHeight="14.5" x14ac:dyDescent="0.35"/>
  <cols>
    <col min="1" max="2" width="6.26953125" customWidth="1"/>
    <col min="3" max="3" width="9.1796875" customWidth="1"/>
    <col min="5" max="5" width="2.7265625" customWidth="1"/>
    <col min="6" max="6" width="8.26953125" customWidth="1"/>
    <col min="7" max="7" width="9.1796875" customWidth="1"/>
    <col min="8" max="8" width="7.81640625" customWidth="1"/>
    <col min="9" max="10" width="6.26953125" customWidth="1"/>
    <col min="11" max="12" width="9.1796875" customWidth="1"/>
    <col min="13" max="13" width="2.7265625" customWidth="1"/>
    <col min="14" max="14" width="8.26953125" customWidth="1"/>
    <col min="15" max="16" width="9.1796875" customWidth="1"/>
  </cols>
  <sheetData>
    <row r="1" spans="1:32" x14ac:dyDescent="0.35">
      <c r="A1" s="1" t="s">
        <v>18</v>
      </c>
      <c r="R1" t="s">
        <v>19</v>
      </c>
      <c r="U1" t="s">
        <v>19</v>
      </c>
      <c r="Y1" t="s">
        <v>19</v>
      </c>
      <c r="AB1" t="s">
        <v>19</v>
      </c>
      <c r="AE1" t="s">
        <v>19</v>
      </c>
    </row>
    <row r="2" spans="1:32" x14ac:dyDescent="0.35">
      <c r="A2" s="1"/>
    </row>
    <row r="3" spans="1:32" x14ac:dyDescent="0.35">
      <c r="A3" s="11" t="s">
        <v>20</v>
      </c>
      <c r="B3" s="11" t="s">
        <v>21</v>
      </c>
      <c r="C3" s="11" t="s">
        <v>22</v>
      </c>
      <c r="D3" s="11" t="s">
        <v>23</v>
      </c>
      <c r="F3" s="12" t="s">
        <v>24</v>
      </c>
      <c r="G3" s="12"/>
      <c r="I3" s="11" t="s">
        <v>20</v>
      </c>
      <c r="J3" s="11" t="s">
        <v>21</v>
      </c>
      <c r="K3" s="11" t="s">
        <v>22</v>
      </c>
      <c r="L3" s="11" t="s">
        <v>23</v>
      </c>
      <c r="N3" s="12" t="s">
        <v>25</v>
      </c>
      <c r="O3" s="12"/>
      <c r="R3" t="s">
        <v>9</v>
      </c>
      <c r="S3" s="6">
        <v>0.05</v>
      </c>
      <c r="U3" t="s">
        <v>9</v>
      </c>
      <c r="V3" s="6">
        <v>0.05</v>
      </c>
      <c r="Y3" t="s">
        <v>9</v>
      </c>
      <c r="Z3" s="6">
        <v>0.05</v>
      </c>
      <c r="AB3" t="s">
        <v>9</v>
      </c>
      <c r="AC3" s="6">
        <v>0.05</v>
      </c>
      <c r="AE3" t="s">
        <v>9</v>
      </c>
      <c r="AF3" s="6">
        <v>0.05</v>
      </c>
    </row>
    <row r="4" spans="1:32" x14ac:dyDescent="0.35">
      <c r="A4" s="13">
        <v>1.2</v>
      </c>
      <c r="B4" s="4">
        <v>18</v>
      </c>
      <c r="C4">
        <f t="shared" ref="C4:C10" si="0">NORMDIST(A4,$G$14,$G$15,TRUE)</f>
        <v>7.3372930947199114E-2</v>
      </c>
      <c r="D4">
        <f>C4*$B$12</f>
        <v>11.886414813446256</v>
      </c>
      <c r="I4" s="13">
        <v>1.2</v>
      </c>
      <c r="J4" s="4">
        <v>18</v>
      </c>
      <c r="K4">
        <f t="shared" ref="K4:K10" si="1">NORMDIST(I4,$O$14,$O$15,TRUE)</f>
        <v>0.21185539858339661</v>
      </c>
      <c r="L4">
        <f>K4*$B$12</f>
        <v>34.320574570510253</v>
      </c>
      <c r="R4" t="s">
        <v>26</v>
      </c>
      <c r="S4" s="14" t="s">
        <v>27</v>
      </c>
      <c r="U4" t="s">
        <v>26</v>
      </c>
      <c r="V4" s="14" t="s">
        <v>27</v>
      </c>
      <c r="Y4" t="s">
        <v>26</v>
      </c>
      <c r="Z4" s="14" t="s">
        <v>28</v>
      </c>
      <c r="AB4" t="s">
        <v>26</v>
      </c>
      <c r="AC4" s="14" t="s">
        <v>29</v>
      </c>
      <c r="AE4" t="s">
        <v>26</v>
      </c>
      <c r="AF4" s="14" t="s">
        <v>30</v>
      </c>
    </row>
    <row r="5" spans="1:32" x14ac:dyDescent="0.35">
      <c r="A5" s="13">
        <v>1.6</v>
      </c>
      <c r="B5" s="4">
        <v>26</v>
      </c>
      <c r="C5">
        <f t="shared" si="0"/>
        <v>0.1654405972779073</v>
      </c>
      <c r="D5">
        <f t="shared" ref="D5:D11" si="2">(C5-C4)*$B$12</f>
        <v>14.914961945574726</v>
      </c>
      <c r="F5" t="e">
        <f t="array" aca="1" ref="F5:G11" ca="1">GOFTEST(A4:B11,1,TRUE,0)</f>
        <v>#NAME?</v>
      </c>
      <c r="G5" s="15" t="e">
        <f ca="1"/>
        <v>#NAME?</v>
      </c>
      <c r="I5" s="13">
        <v>1.6</v>
      </c>
      <c r="J5" s="4">
        <v>26</v>
      </c>
      <c r="K5">
        <f t="shared" si="1"/>
        <v>0.34457825838967582</v>
      </c>
      <c r="L5">
        <f t="shared" ref="L5:L11" si="3">(K5-K4)*$B$12</f>
        <v>21.50110328861723</v>
      </c>
      <c r="N5" t="e">
        <f t="array" aca="1" ref="N5:O11" ca="1">GOFTESTExact(A4:B11,1,TRUE,2,1)</f>
        <v>#NAME?</v>
      </c>
      <c r="O5" s="15" t="e">
        <f ca="1"/>
        <v>#NAME?</v>
      </c>
      <c r="R5" t="s">
        <v>31</v>
      </c>
      <c r="S5" s="18" t="s">
        <v>32</v>
      </c>
      <c r="U5" t="s">
        <v>31</v>
      </c>
      <c r="V5" s="18" t="s">
        <v>33</v>
      </c>
      <c r="Y5" t="s">
        <v>31</v>
      </c>
      <c r="Z5" s="18" t="s">
        <v>34</v>
      </c>
      <c r="AB5" t="s">
        <v>31</v>
      </c>
      <c r="AC5" s="18" t="s">
        <v>34</v>
      </c>
      <c r="AE5" t="s">
        <v>31</v>
      </c>
      <c r="AF5" s="18" t="s">
        <v>34</v>
      </c>
    </row>
    <row r="6" spans="1:32" x14ac:dyDescent="0.35">
      <c r="A6" s="13">
        <v>2</v>
      </c>
      <c r="B6" s="4">
        <v>30</v>
      </c>
      <c r="C6">
        <f t="shared" si="0"/>
        <v>0.3108088867647486</v>
      </c>
      <c r="D6">
        <f t="shared" si="2"/>
        <v>23.549662896868291</v>
      </c>
      <c r="F6" t="e">
        <f ca="1"/>
        <v>#NAME?</v>
      </c>
      <c r="G6" s="16" t="e">
        <f ca="1"/>
        <v>#NAME?</v>
      </c>
      <c r="I6" s="13">
        <v>2</v>
      </c>
      <c r="J6" s="4">
        <v>30</v>
      </c>
      <c r="K6">
        <f t="shared" si="1"/>
        <v>0.5</v>
      </c>
      <c r="L6">
        <f t="shared" si="3"/>
        <v>25.178322140872517</v>
      </c>
      <c r="N6" t="e">
        <f ca="1"/>
        <v>#NAME?</v>
      </c>
      <c r="O6" s="16" t="e">
        <f ca="1"/>
        <v>#NAME?</v>
      </c>
    </row>
    <row r="7" spans="1:32" x14ac:dyDescent="0.35">
      <c r="A7" s="13">
        <v>2.4</v>
      </c>
      <c r="B7" s="4">
        <v>24</v>
      </c>
      <c r="C7">
        <f t="shared" si="0"/>
        <v>0.49410496034921841</v>
      </c>
      <c r="D7">
        <f t="shared" si="2"/>
        <v>29.693963920684109</v>
      </c>
      <c r="F7" t="e">
        <f ca="1"/>
        <v>#NAME?</v>
      </c>
      <c r="G7" s="16" t="e">
        <f ca="1"/>
        <v>#NAME?</v>
      </c>
      <c r="I7" s="13">
        <v>2.4</v>
      </c>
      <c r="J7" s="4">
        <v>24</v>
      </c>
      <c r="K7">
        <f t="shared" si="1"/>
        <v>0.65542174161032418</v>
      </c>
      <c r="L7">
        <f t="shared" si="3"/>
        <v>25.178322140872517</v>
      </c>
      <c r="N7" t="e">
        <f ca="1"/>
        <v>#NAME?</v>
      </c>
      <c r="O7" s="16" t="e">
        <f ca="1"/>
        <v>#NAME?</v>
      </c>
      <c r="R7" t="e">
        <f t="array" aca="1" ref="R7:S13" ca="1">GOFTEST(A4:B11,1,TRUE,0)</f>
        <v>#NAME?</v>
      </c>
      <c r="S7" s="15" t="e">
        <f ca="1"/>
        <v>#NAME?</v>
      </c>
      <c r="U7" t="e">
        <f t="array" aca="1" ref="U7:V13" ca="1">GOFTESTExact(A4:B11,1,TRUE,2,1)</f>
        <v>#NAME?</v>
      </c>
      <c r="V7" s="15" t="e">
        <f ca="1"/>
        <v>#NAME?</v>
      </c>
      <c r="Y7" t="e">
        <f t="array" aca="1" ref="Y7:Z11" ca="1">GOFTEST(A4:B11,3,TRUE,20)</f>
        <v>#NAME?</v>
      </c>
      <c r="Z7" s="6" t="e">
        <f ca="1"/>
        <v>#NAME?</v>
      </c>
      <c r="AB7" t="e">
        <f t="array" aca="1" ref="AB7:AC11" ca="1">GOFTEST(A4:B11,2,TRUE,20)</f>
        <v>#NAME?</v>
      </c>
      <c r="AC7" s="6" t="e">
        <f ca="1"/>
        <v>#NAME?</v>
      </c>
      <c r="AE7" t="e">
        <f t="array" aca="1" ref="AE7:AF11" ca="1">GOFTEST(A4:B11,4,TRUE,20)</f>
        <v>#NAME?</v>
      </c>
      <c r="AF7" s="6" t="e">
        <f ca="1"/>
        <v>#NAME?</v>
      </c>
    </row>
    <row r="8" spans="1:32" x14ac:dyDescent="0.35">
      <c r="A8" s="13">
        <v>2.8</v>
      </c>
      <c r="B8" s="4">
        <v>24</v>
      </c>
      <c r="C8">
        <f t="shared" si="0"/>
        <v>0.67867771088330509</v>
      </c>
      <c r="D8">
        <f t="shared" si="2"/>
        <v>29.900785586522041</v>
      </c>
      <c r="F8" t="e">
        <f ca="1"/>
        <v>#NAME?</v>
      </c>
      <c r="G8" s="16" t="e">
        <f ca="1"/>
        <v>#NAME?</v>
      </c>
      <c r="I8" s="13">
        <v>2.8</v>
      </c>
      <c r="J8" s="4">
        <v>24</v>
      </c>
      <c r="K8">
        <f t="shared" si="1"/>
        <v>0.78814460141660325</v>
      </c>
      <c r="L8">
        <f t="shared" si="3"/>
        <v>21.501103288617209</v>
      </c>
      <c r="N8" t="e">
        <f ca="1"/>
        <v>#NAME?</v>
      </c>
      <c r="O8" s="16" t="e">
        <f ca="1"/>
        <v>#NAME?</v>
      </c>
      <c r="R8" t="e">
        <f ca="1"/>
        <v>#NAME?</v>
      </c>
      <c r="S8" s="16" t="e">
        <f ca="1"/>
        <v>#NAME?</v>
      </c>
      <c r="U8" t="e">
        <f ca="1"/>
        <v>#NAME?</v>
      </c>
      <c r="V8" s="16" t="e">
        <f ca="1"/>
        <v>#NAME?</v>
      </c>
      <c r="Y8" t="e">
        <f ca="1"/>
        <v>#NAME?</v>
      </c>
      <c r="Z8" s="7" t="e">
        <f ca="1"/>
        <v>#NAME?</v>
      </c>
      <c r="AB8" t="e">
        <f ca="1"/>
        <v>#NAME?</v>
      </c>
      <c r="AC8" s="14" t="e">
        <f ca="1"/>
        <v>#NAME?</v>
      </c>
      <c r="AE8" t="e">
        <f ca="1"/>
        <v>#NAME?</v>
      </c>
      <c r="AF8" s="7" t="e">
        <f ca="1"/>
        <v>#NAME?</v>
      </c>
    </row>
    <row r="9" spans="1:32" x14ac:dyDescent="0.35">
      <c r="A9" s="13">
        <v>3.2</v>
      </c>
      <c r="B9" s="4">
        <v>18</v>
      </c>
      <c r="C9">
        <f t="shared" si="0"/>
        <v>0.82710482644955174</v>
      </c>
      <c r="D9">
        <f t="shared" si="2"/>
        <v>24.045192721731958</v>
      </c>
      <c r="F9" t="e">
        <f ca="1"/>
        <v>#NAME?</v>
      </c>
      <c r="G9" s="16" t="e">
        <f ca="1"/>
        <v>#NAME?</v>
      </c>
      <c r="I9" s="13">
        <v>3.2</v>
      </c>
      <c r="J9" s="4">
        <v>18</v>
      </c>
      <c r="K9">
        <f t="shared" si="1"/>
        <v>0.88493032977829178</v>
      </c>
      <c r="L9">
        <f t="shared" si="3"/>
        <v>15.679287994593542</v>
      </c>
      <c r="N9" t="e">
        <f ca="1"/>
        <v>#NAME?</v>
      </c>
      <c r="O9" s="16" t="e">
        <f ca="1"/>
        <v>#NAME?</v>
      </c>
      <c r="R9" t="e">
        <f ca="1"/>
        <v>#NAME?</v>
      </c>
      <c r="S9" s="16" t="e">
        <f ca="1"/>
        <v>#NAME?</v>
      </c>
      <c r="U9" t="e">
        <f ca="1"/>
        <v>#NAME?</v>
      </c>
      <c r="V9" s="16" t="e">
        <f ca="1"/>
        <v>#NAME?</v>
      </c>
      <c r="Y9" t="e">
        <f ca="1"/>
        <v>#NAME?</v>
      </c>
      <c r="Z9" s="7" t="e">
        <f ca="1"/>
        <v>#NAME?</v>
      </c>
      <c r="AB9" t="e">
        <f ca="1"/>
        <v>#NAME?</v>
      </c>
      <c r="AC9" s="7" t="e">
        <f ca="1"/>
        <v>#NAME?</v>
      </c>
      <c r="AE9" t="e">
        <f ca="1"/>
        <v>#NAME?</v>
      </c>
      <c r="AF9" s="7" t="e">
        <f ca="1"/>
        <v>#NAME?</v>
      </c>
    </row>
    <row r="10" spans="1:32" x14ac:dyDescent="0.35">
      <c r="A10" s="13">
        <v>3.6</v>
      </c>
      <c r="B10" s="4">
        <v>12</v>
      </c>
      <c r="C10">
        <f t="shared" si="0"/>
        <v>0.9224241042032677</v>
      </c>
      <c r="D10">
        <f t="shared" si="2"/>
        <v>15.441722996101985</v>
      </c>
      <c r="F10" t="e">
        <f ca="1"/>
        <v>#NAME?</v>
      </c>
      <c r="G10" s="16" t="e">
        <f ca="1"/>
        <v>#NAME?</v>
      </c>
      <c r="I10" s="13">
        <v>3.6</v>
      </c>
      <c r="J10" s="4">
        <v>12</v>
      </c>
      <c r="K10">
        <f t="shared" si="1"/>
        <v>0.94520070830044201</v>
      </c>
      <c r="L10">
        <f t="shared" si="3"/>
        <v>9.7638013205883372</v>
      </c>
      <c r="N10" t="e">
        <f ca="1"/>
        <v>#NAME?</v>
      </c>
      <c r="O10" s="16" t="e">
        <f ca="1"/>
        <v>#NAME?</v>
      </c>
      <c r="R10" t="e">
        <f ca="1"/>
        <v>#NAME?</v>
      </c>
      <c r="S10" s="16" t="e">
        <f ca="1"/>
        <v>#NAME?</v>
      </c>
      <c r="U10" t="e">
        <f ca="1"/>
        <v>#NAME?</v>
      </c>
      <c r="V10" s="16" t="e">
        <f ca="1"/>
        <v>#NAME?</v>
      </c>
      <c r="Y10" t="e">
        <f ca="1"/>
        <v>#NAME?</v>
      </c>
      <c r="Z10" s="7" t="e">
        <f ca="1"/>
        <v>#NAME?</v>
      </c>
      <c r="AB10" t="e">
        <f ca="1"/>
        <v>#NAME?</v>
      </c>
      <c r="AC10" s="7" t="e">
        <f ca="1"/>
        <v>#NAME?</v>
      </c>
      <c r="AE10" t="e">
        <f ca="1"/>
        <v>#NAME?</v>
      </c>
      <c r="AF10" s="7" t="e">
        <f ca="1"/>
        <v>#NAME?</v>
      </c>
    </row>
    <row r="11" spans="1:32" x14ac:dyDescent="0.35">
      <c r="A11" s="10">
        <v>4.2</v>
      </c>
      <c r="B11" s="10">
        <v>10</v>
      </c>
      <c r="C11" s="9">
        <v>1</v>
      </c>
      <c r="D11" s="9">
        <f t="shared" si="2"/>
        <v>12.567295119070632</v>
      </c>
      <c r="F11" t="e">
        <f ca="1"/>
        <v>#NAME?</v>
      </c>
      <c r="G11" s="17" t="e">
        <f ca="1"/>
        <v>#NAME?</v>
      </c>
      <c r="I11" s="10">
        <v>4.2</v>
      </c>
      <c r="J11" s="10">
        <v>10</v>
      </c>
      <c r="K11" s="9">
        <v>1</v>
      </c>
      <c r="L11" s="9">
        <f t="shared" si="3"/>
        <v>8.8774852553283949</v>
      </c>
      <c r="N11" t="e">
        <f ca="1"/>
        <v>#NAME?</v>
      </c>
      <c r="O11" s="17" t="e">
        <f ca="1"/>
        <v>#NAME?</v>
      </c>
      <c r="R11" t="e">
        <f ca="1"/>
        <v>#NAME?</v>
      </c>
      <c r="S11" s="16" t="e">
        <f ca="1"/>
        <v>#NAME?</v>
      </c>
      <c r="U11" t="e">
        <f ca="1"/>
        <v>#NAME?</v>
      </c>
      <c r="V11" s="16" t="e">
        <f ca="1"/>
        <v>#NAME?</v>
      </c>
      <c r="Y11" t="e">
        <f ca="1"/>
        <v>#NAME?</v>
      </c>
      <c r="Z11" s="8" t="e">
        <f ca="1"/>
        <v>#NAME?</v>
      </c>
      <c r="AB11" t="e">
        <f ca="1"/>
        <v>#NAME?</v>
      </c>
      <c r="AC11" s="8" t="e">
        <f ca="1"/>
        <v>#NAME?</v>
      </c>
      <c r="AE11" t="e">
        <f ca="1"/>
        <v>#NAME?</v>
      </c>
      <c r="AF11" s="8" t="e">
        <f ca="1"/>
        <v>#NAME?</v>
      </c>
    </row>
    <row r="12" spans="1:32" x14ac:dyDescent="0.35">
      <c r="B12" s="4">
        <f>SUM(B4:B11)</f>
        <v>162</v>
      </c>
      <c r="D12" s="4">
        <f>SUM(D4:D11)</f>
        <v>161.99999999999997</v>
      </c>
      <c r="J12" s="4">
        <f>SUM(J4:J11)</f>
        <v>162</v>
      </c>
      <c r="L12" s="4">
        <f>SUM(L4:L11)</f>
        <v>162</v>
      </c>
      <c r="R12" t="e">
        <f ca="1"/>
        <v>#NAME?</v>
      </c>
      <c r="S12" s="16" t="e">
        <f ca="1"/>
        <v>#NAME?</v>
      </c>
      <c r="U12" t="e">
        <f ca="1"/>
        <v>#NAME?</v>
      </c>
      <c r="V12" s="16" t="e">
        <f ca="1"/>
        <v>#NAME?</v>
      </c>
    </row>
    <row r="13" spans="1:32" x14ac:dyDescent="0.35">
      <c r="R13" t="e">
        <f ca="1"/>
        <v>#NAME?</v>
      </c>
      <c r="S13" s="17" t="e">
        <f ca="1"/>
        <v>#NAME?</v>
      </c>
      <c r="U13" t="e">
        <f ca="1"/>
        <v>#NAME?</v>
      </c>
      <c r="V13" s="17" t="e">
        <f ca="1"/>
        <v>#NAME?</v>
      </c>
    </row>
    <row r="14" spans="1:32" x14ac:dyDescent="0.35">
      <c r="F14" t="s">
        <v>35</v>
      </c>
      <c r="G14" s="15">
        <f>SUMPRODUCT(A4:A11,B4:B11)/B12</f>
        <v>2.4123456790123456</v>
      </c>
      <c r="N14" t="s">
        <v>35</v>
      </c>
      <c r="O14" s="15">
        <v>2</v>
      </c>
    </row>
    <row r="15" spans="1:32" x14ac:dyDescent="0.35">
      <c r="F15" t="s">
        <v>36</v>
      </c>
      <c r="G15" s="17">
        <f>SQRT(SUMPRODUCT((A4:A11-G14)^2,B4:B11)/(B12-1))</f>
        <v>0.83545393858101469</v>
      </c>
      <c r="N15" t="s">
        <v>36</v>
      </c>
      <c r="O15" s="17">
        <v>1</v>
      </c>
    </row>
    <row r="17" spans="6:15" x14ac:dyDescent="0.35">
      <c r="F17" t="s">
        <v>37</v>
      </c>
      <c r="G17" s="15" t="e">
        <f ca="1">CHI_STAT2(B4:B11,D4:D11)</f>
        <v>#NAME?</v>
      </c>
      <c r="N17" t="s">
        <v>37</v>
      </c>
      <c r="O17" s="15" t="e">
        <f ca="1">CHI_STAT2(J4:J11,L4:L11)</f>
        <v>#NAME?</v>
      </c>
    </row>
    <row r="18" spans="6:15" x14ac:dyDescent="0.35">
      <c r="F18" t="s">
        <v>38</v>
      </c>
      <c r="G18" s="16">
        <f>COUNT(A4:A11)-COUNT(G14:G15)-1</f>
        <v>5</v>
      </c>
      <c r="N18" t="s">
        <v>38</v>
      </c>
      <c r="O18" s="16">
        <f>COUNT(I4:I11)-1</f>
        <v>7</v>
      </c>
    </row>
    <row r="19" spans="6:15" x14ac:dyDescent="0.35">
      <c r="F19" t="s">
        <v>39</v>
      </c>
      <c r="G19" s="17" t="e">
        <f ca="1">FIT_TEST(B4:B11,D4:D11,2)</f>
        <v>#NAME?</v>
      </c>
      <c r="N19" t="s">
        <v>39</v>
      </c>
      <c r="O19" s="17" t="e">
        <f ca="1">FIT_TEST(J4:J11,L4:L11,0)</f>
        <v>#NAME?</v>
      </c>
    </row>
    <row r="21" spans="6:15" x14ac:dyDescent="0.35">
      <c r="N21" t="s">
        <v>39</v>
      </c>
      <c r="O21" s="19">
        <f>CHITEST(J4:J11,L4:L11)</f>
        <v>0.13998410148517032</v>
      </c>
    </row>
  </sheetData>
  <mergeCells count="2">
    <mergeCell ref="F3:G3"/>
    <mergeCell ref="N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KS</vt:lpstr>
      <vt:lpstr>AD</vt:lpstr>
      <vt:lpstr>Chi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2025-06-02T17:25:04Z</dcterms:created>
  <dcterms:modified xsi:type="dcterms:W3CDTF">2025-06-02T18:20:23Z</dcterms:modified>
</cp:coreProperties>
</file>