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2E6B8D3-286E-4B41-AE7F-72EF231CBC8A}" xr6:coauthVersionLast="47" xr6:coauthVersionMax="47" xr10:uidLastSave="{00000000-0000-0000-0000-000000000000}"/>
  <bookViews>
    <workbookView xWindow="-110" yWindow="-110" windowWidth="19420" windowHeight="10300" activeTab="1" xr2:uid="{BDE1D65A-3337-471C-9C4C-14F8E255FF37}"/>
  </bookViews>
  <sheets>
    <sheet name="Title" sheetId="3" r:id="rId1"/>
    <sheet name="Poly Reg A" sheetId="1" r:id="rId2"/>
    <sheet name="Poly Reg B" sheetId="2" r:id="rId3"/>
  </sheets>
  <externalReferences>
    <externalReference r:id="rId4"/>
    <externalReference r:id="rId5"/>
    <externalReference r:id="rId6"/>
  </externalReferences>
  <definedNames>
    <definedName name="r_0">[3]Sheet17!$A$3:$A$264</definedName>
    <definedName name="r_1">[3]Sheet17!$B$3:$B$264</definedName>
    <definedName name="r_2">[3]Sheet17!$C$3:$C$264</definedName>
    <definedName name="r_3">[3]Sheet17!$D$3:$D$264</definedName>
    <definedName name="r_4">[3]Sheet17!$E$3:$E$264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2" l="1"/>
  <c r="F31" i="2"/>
  <c r="E31" i="2"/>
  <c r="D31" i="2"/>
  <c r="G30" i="2"/>
  <c r="F30" i="2"/>
  <c r="E30" i="2"/>
  <c r="D30" i="2"/>
  <c r="G29" i="2"/>
  <c r="F29" i="2"/>
  <c r="E29" i="2"/>
  <c r="D29" i="2"/>
  <c r="G28" i="2"/>
  <c r="F28" i="2"/>
  <c r="E28" i="2"/>
  <c r="D28" i="2"/>
  <c r="G27" i="2"/>
  <c r="F27" i="2"/>
  <c r="E27" i="2"/>
  <c r="D27" i="2"/>
  <c r="G26" i="2"/>
  <c r="F26" i="2"/>
  <c r="E26" i="2"/>
  <c r="D26" i="2"/>
  <c r="G25" i="2"/>
  <c r="F25" i="2"/>
  <c r="E25" i="2"/>
  <c r="D25" i="2"/>
  <c r="G24" i="2"/>
  <c r="F24" i="2"/>
  <c r="E24" i="2"/>
  <c r="D24" i="2"/>
  <c r="G23" i="2"/>
  <c r="F23" i="2"/>
  <c r="E23" i="2"/>
  <c r="D23" i="2"/>
  <c r="G22" i="2"/>
  <c r="F22" i="2"/>
  <c r="E22" i="2"/>
  <c r="D22" i="2"/>
  <c r="G21" i="2"/>
  <c r="F21" i="2"/>
  <c r="E21" i="2"/>
  <c r="D21" i="2"/>
  <c r="G20" i="2"/>
  <c r="F20" i="2"/>
  <c r="E20" i="2"/>
  <c r="D20" i="2"/>
  <c r="G19" i="2"/>
  <c r="F19" i="2"/>
  <c r="E19" i="2"/>
  <c r="D19" i="2"/>
  <c r="G18" i="2"/>
  <c r="F18" i="2"/>
  <c r="E18" i="2"/>
  <c r="D18" i="2"/>
  <c r="G17" i="2"/>
  <c r="F17" i="2"/>
  <c r="E17" i="2"/>
  <c r="D17" i="2"/>
  <c r="G16" i="2"/>
  <c r="F16" i="2"/>
  <c r="E16" i="2"/>
  <c r="D16" i="2"/>
  <c r="G15" i="2"/>
  <c r="F15" i="2"/>
  <c r="E15" i="2"/>
  <c r="D15" i="2"/>
  <c r="G14" i="2"/>
  <c r="F14" i="2"/>
  <c r="E14" i="2"/>
  <c r="D14" i="2"/>
  <c r="G13" i="2"/>
  <c r="F13" i="2"/>
  <c r="E13" i="2"/>
  <c r="D13" i="2"/>
  <c r="G12" i="2"/>
  <c r="F12" i="2"/>
  <c r="E12" i="2"/>
  <c r="D12" i="2"/>
  <c r="G11" i="2"/>
  <c r="F11" i="2"/>
  <c r="E11" i="2"/>
  <c r="D11" i="2"/>
  <c r="G10" i="2"/>
  <c r="F10" i="2"/>
  <c r="E10" i="2"/>
  <c r="D10" i="2"/>
  <c r="G9" i="2"/>
  <c r="F9" i="2"/>
  <c r="E9" i="2"/>
  <c r="D9" i="2"/>
  <c r="G8" i="2"/>
  <c r="F8" i="2"/>
  <c r="E8" i="2"/>
  <c r="D8" i="2"/>
  <c r="G7" i="2"/>
  <c r="F7" i="2"/>
  <c r="E7" i="2"/>
  <c r="D7" i="2"/>
  <c r="G6" i="2"/>
  <c r="F6" i="2"/>
  <c r="E6" i="2"/>
  <c r="D6" i="2"/>
  <c r="G5" i="2"/>
  <c r="F5" i="2"/>
  <c r="E5" i="2"/>
  <c r="D5" i="2"/>
  <c r="G4" i="2"/>
  <c r="F4" i="2"/>
  <c r="E4" i="2"/>
  <c r="D4" i="2"/>
  <c r="G3" i="2"/>
  <c r="F3" i="2"/>
  <c r="E3" i="2"/>
  <c r="D3" i="2"/>
  <c r="G2" i="2"/>
  <c r="F2" i="2"/>
  <c r="E2" i="2"/>
  <c r="D2" i="2"/>
  <c r="G1" i="2"/>
  <c r="F1" i="2"/>
  <c r="E1" i="2"/>
  <c r="D1" i="2"/>
  <c r="Y14" i="1"/>
  <c r="M14" i="1"/>
  <c r="X12" i="1"/>
  <c r="L12" i="1"/>
  <c r="X8" i="1"/>
  <c r="L8" i="1"/>
  <c r="AE6" i="1"/>
  <c r="AE7" i="1" s="1"/>
  <c r="AE8" i="1" s="1"/>
  <c r="AE9" i="1" s="1"/>
  <c r="AE10" i="1" s="1"/>
  <c r="AE11" i="1" s="1"/>
  <c r="AE5" i="1"/>
  <c r="S5" i="1"/>
  <c r="AF13" i="1"/>
  <c r="AF10" i="1"/>
  <c r="AG7" i="1"/>
  <c r="AN2" i="1" a="1"/>
  <c r="AF7" i="1"/>
  <c r="AG5" i="1"/>
  <c r="AG9" i="1"/>
  <c r="AF5" i="1"/>
  <c r="T4" i="1"/>
  <c r="AI3" i="1" a="1"/>
  <c r="T7" i="1"/>
  <c r="AL8" i="1"/>
  <c r="AL10" i="1"/>
  <c r="AF9" i="1"/>
  <c r="AL3" i="1"/>
  <c r="L17" i="1" a="1"/>
  <c r="AG11" i="1"/>
  <c r="AJ8" i="1"/>
  <c r="AG6" i="1"/>
  <c r="U5" i="1"/>
  <c r="X17" i="1" a="1"/>
  <c r="AF11" i="1"/>
  <c r="AG8" i="1"/>
  <c r="AF6" i="1"/>
  <c r="T5" i="1"/>
  <c r="AF8" i="1"/>
  <c r="AJ10" i="1"/>
  <c r="AF4" i="1"/>
  <c r="AG10" i="1"/>
  <c r="Y20" i="1" l="1"/>
  <c r="X20" i="1"/>
  <c r="Y17" i="1"/>
  <c r="Y19" i="1"/>
  <c r="X19" i="1"/>
  <c r="Y18" i="1"/>
  <c r="X18" i="1"/>
  <c r="X17" i="1"/>
  <c r="M19" i="1"/>
  <c r="L19" i="1"/>
  <c r="M18" i="1"/>
  <c r="M17" i="1"/>
  <c r="L17" i="1"/>
  <c r="L18" i="1"/>
  <c r="AJ3" i="1"/>
  <c r="AI3" i="1"/>
  <c r="AJ4" i="1"/>
  <c r="AJ6" i="1"/>
  <c r="AI6" i="1"/>
  <c r="AJ5" i="1"/>
  <c r="AI5" i="1"/>
  <c r="AI4" i="1"/>
  <c r="AP28" i="1"/>
  <c r="AP24" i="1"/>
  <c r="AP20" i="1"/>
  <c r="AP16" i="1"/>
  <c r="AP12" i="1"/>
  <c r="AP8" i="1"/>
  <c r="AP4" i="1"/>
  <c r="AN19" i="1"/>
  <c r="AN7" i="1"/>
  <c r="AN26" i="1"/>
  <c r="AN18" i="1"/>
  <c r="AN2" i="1"/>
  <c r="AP25" i="1"/>
  <c r="AP21" i="1"/>
  <c r="AP13" i="1"/>
  <c r="AO17" i="1"/>
  <c r="AO28" i="1"/>
  <c r="AO24" i="1"/>
  <c r="AO20" i="1"/>
  <c r="AO16" i="1"/>
  <c r="AO12" i="1"/>
  <c r="AO8" i="1"/>
  <c r="AO4" i="1"/>
  <c r="AN28" i="1"/>
  <c r="AN24" i="1"/>
  <c r="AN20" i="1"/>
  <c r="AN16" i="1"/>
  <c r="AN12" i="1"/>
  <c r="AN8" i="1"/>
  <c r="AN4" i="1"/>
  <c r="AP31" i="1"/>
  <c r="AP27" i="1"/>
  <c r="AP23" i="1"/>
  <c r="AP19" i="1"/>
  <c r="AP15" i="1"/>
  <c r="AP11" i="1"/>
  <c r="AP7" i="1"/>
  <c r="AP3" i="1"/>
  <c r="AO31" i="1"/>
  <c r="AO27" i="1"/>
  <c r="AO23" i="1"/>
  <c r="AO19" i="1"/>
  <c r="AO15" i="1"/>
  <c r="AO11" i="1"/>
  <c r="AO7" i="1"/>
  <c r="AO3" i="1"/>
  <c r="AN27" i="1"/>
  <c r="AN23" i="1"/>
  <c r="AN15" i="1"/>
  <c r="AN11" i="1"/>
  <c r="AN3" i="1"/>
  <c r="AN6" i="1"/>
  <c r="AP29" i="1"/>
  <c r="AP17" i="1"/>
  <c r="AP5" i="1"/>
  <c r="AO29" i="1"/>
  <c r="AN10" i="1"/>
  <c r="AN31" i="1"/>
  <c r="AP30" i="1"/>
  <c r="AP26" i="1"/>
  <c r="AP22" i="1"/>
  <c r="AP18" i="1"/>
  <c r="AP14" i="1"/>
  <c r="AP10" i="1"/>
  <c r="AP6" i="1"/>
  <c r="AP2" i="1"/>
  <c r="AO30" i="1"/>
  <c r="AO26" i="1"/>
  <c r="AO22" i="1"/>
  <c r="AO18" i="1"/>
  <c r="AO14" i="1"/>
  <c r="AO10" i="1"/>
  <c r="AO6" i="1"/>
  <c r="AO2" i="1"/>
  <c r="AN30" i="1"/>
  <c r="AN22" i="1"/>
  <c r="AN14" i="1"/>
  <c r="AP9" i="1"/>
  <c r="AN13" i="1"/>
  <c r="AO5" i="1"/>
  <c r="AN5" i="1"/>
  <c r="AN29" i="1"/>
  <c r="AO21" i="1"/>
  <c r="AN17" i="1"/>
  <c r="AO9" i="1"/>
  <c r="AN9" i="1"/>
  <c r="AN21" i="1"/>
  <c r="AO25" i="1"/>
  <c r="AO13" i="1"/>
  <c r="AN25" i="1"/>
  <c r="L14" i="1"/>
  <c r="L13" i="1" s="1"/>
  <c r="X14" i="1"/>
  <c r="X13" i="1" s="1"/>
  <c r="Z17" i="1" l="1"/>
  <c r="AA17" i="1" s="1"/>
  <c r="AC17" i="1"/>
  <c r="AB17" i="1"/>
  <c r="AB19" i="1"/>
  <c r="AC19" i="1"/>
  <c r="Z19" i="1"/>
  <c r="AA19" i="1" s="1"/>
  <c r="N19" i="1"/>
  <c r="O19" i="1" s="1"/>
  <c r="Q19" i="1"/>
  <c r="P19" i="1"/>
  <c r="P18" i="1"/>
  <c r="Q18" i="1"/>
  <c r="N18" i="1"/>
  <c r="O18" i="1" s="1"/>
  <c r="AC20" i="1"/>
  <c r="AB20" i="1"/>
  <c r="Z20" i="1"/>
  <c r="AA20" i="1" s="1"/>
  <c r="AC18" i="1"/>
  <c r="AB18" i="1"/>
  <c r="Z18" i="1"/>
  <c r="AA18" i="1" s="1"/>
  <c r="N17" i="1"/>
  <c r="O17" i="1" s="1"/>
  <c r="P17" i="1"/>
  <c r="Q17" i="1"/>
  <c r="Y12" i="1"/>
  <c r="M12" i="1"/>
  <c r="L5" i="1" l="1"/>
  <c r="N12" i="1"/>
  <c r="M13" i="1"/>
  <c r="Z12" i="1"/>
  <c r="X5" i="1"/>
  <c r="Y13" i="1"/>
  <c r="X4" i="1" l="1"/>
  <c r="X6" i="1"/>
  <c r="N13" i="1"/>
  <c r="L7" i="1" s="1"/>
  <c r="O6" i="1"/>
  <c r="O4" i="1"/>
  <c r="O5" i="1" s="1"/>
  <c r="O12" i="1"/>
  <c r="P12" i="1" s="1"/>
  <c r="Q12" i="1" s="1"/>
  <c r="Z13" i="1"/>
  <c r="X7" i="1" s="1"/>
  <c r="AA4" i="1"/>
  <c r="AA5" i="1" s="1"/>
  <c r="AA6" i="1"/>
  <c r="L6" i="1"/>
  <c r="L4" i="1"/>
  <c r="AA12" i="1" l="1"/>
  <c r="AB12" i="1" s="1"/>
  <c r="AC12" i="1" s="1"/>
</calcChain>
</file>

<file path=xl/sharedStrings.xml><?xml version="1.0" encoding="utf-8"?>
<sst xmlns="http://schemas.openxmlformats.org/spreadsheetml/2006/main" count="81" uniqueCount="43">
  <si>
    <t>X</t>
  </si>
  <si>
    <t>Y</t>
  </si>
  <si>
    <t>Polynomial Regression</t>
  </si>
  <si>
    <t>Real Statistics Functions</t>
  </si>
  <si>
    <t>x</t>
  </si>
  <si>
    <r>
      <t>x</t>
    </r>
    <r>
      <rPr>
        <vertAlign val="superscript"/>
        <sz val="11"/>
        <color theme="1"/>
        <rFont val="Calibri"/>
        <family val="2"/>
        <scheme val="minor"/>
      </rPr>
      <t>2</t>
    </r>
  </si>
  <si>
    <r>
      <t>x</t>
    </r>
    <r>
      <rPr>
        <vertAlign val="superscript"/>
        <sz val="11"/>
        <color theme="1"/>
        <rFont val="Calibri"/>
        <family val="2"/>
        <scheme val="minor"/>
      </rPr>
      <t>3</t>
    </r>
  </si>
  <si>
    <t>OVERALL FIT</t>
  </si>
  <si>
    <t>degree</t>
  </si>
  <si>
    <t>R-square</t>
  </si>
  <si>
    <t>p-value</t>
  </si>
  <si>
    <t>Multiple R</t>
  </si>
  <si>
    <t>AIC</t>
  </si>
  <si>
    <t>R Square</t>
  </si>
  <si>
    <t>AICc</t>
  </si>
  <si>
    <t>Adjusted R Square</t>
  </si>
  <si>
    <t>SBC</t>
  </si>
  <si>
    <t>Standard Error</t>
  </si>
  <si>
    <t>opt deg</t>
  </si>
  <si>
    <t>Observations</t>
  </si>
  <si>
    <t>ANOVA</t>
  </si>
  <si>
    <t>Alpha</t>
  </si>
  <si>
    <t>df</t>
  </si>
  <si>
    <t>SS</t>
  </si>
  <si>
    <t>MS</t>
  </si>
  <si>
    <t>F</t>
  </si>
  <si>
    <t>sig</t>
  </si>
  <si>
    <t>Regression</t>
  </si>
  <si>
    <t>Residual</t>
  </si>
  <si>
    <t>Total</t>
  </si>
  <si>
    <t>coeff</t>
  </si>
  <si>
    <t>std err</t>
  </si>
  <si>
    <t>t stat</t>
  </si>
  <si>
    <t>lower</t>
  </si>
  <si>
    <t>upper</t>
  </si>
  <si>
    <t>Intercept</t>
  </si>
  <si>
    <t>Degree  1</t>
  </si>
  <si>
    <t>Degree  2</t>
  </si>
  <si>
    <t>Degree  3</t>
  </si>
  <si>
    <t>Real Statistics Using Excel</t>
  </si>
  <si>
    <t>Updated</t>
  </si>
  <si>
    <t>Copyright © 2013 - 2025 Charles Zaiontz</t>
  </si>
  <si>
    <t>Polynomial Regression Analysis Tool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</si>
</sst>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16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10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0" xfId="0" applyAlignment="1">
      <alignment horizontal="center"/>
    </xf>
    <xf numFmtId="0" fontId="0" fillId="0" borderId="13" xfId="0" applyBorder="1"/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'Poly Reg A'!$A$2:$A$31</c:f>
              <c:numCache>
                <c:formatCode>0.0</c:formatCode>
                <c:ptCount val="30"/>
                <c:pt idx="0">
                  <c:v>1</c:v>
                </c:pt>
                <c:pt idx="1">
                  <c:v>1.2</c:v>
                </c:pt>
                <c:pt idx="2">
                  <c:v>1.4</c:v>
                </c:pt>
                <c:pt idx="3">
                  <c:v>1.6</c:v>
                </c:pt>
                <c:pt idx="4">
                  <c:v>1.8</c:v>
                </c:pt>
                <c:pt idx="5">
                  <c:v>2</c:v>
                </c:pt>
                <c:pt idx="6">
                  <c:v>2.2000000000000002</c:v>
                </c:pt>
                <c:pt idx="7">
                  <c:v>2.4</c:v>
                </c:pt>
                <c:pt idx="8">
                  <c:v>2.6</c:v>
                </c:pt>
                <c:pt idx="9">
                  <c:v>2.8</c:v>
                </c:pt>
                <c:pt idx="10">
                  <c:v>3</c:v>
                </c:pt>
                <c:pt idx="11">
                  <c:v>3.2</c:v>
                </c:pt>
                <c:pt idx="12">
                  <c:v>3.4</c:v>
                </c:pt>
                <c:pt idx="13">
                  <c:v>3.6</c:v>
                </c:pt>
                <c:pt idx="14">
                  <c:v>3.8</c:v>
                </c:pt>
                <c:pt idx="15">
                  <c:v>4</c:v>
                </c:pt>
                <c:pt idx="16">
                  <c:v>4.2</c:v>
                </c:pt>
                <c:pt idx="17">
                  <c:v>4.4000000000000004</c:v>
                </c:pt>
                <c:pt idx="18">
                  <c:v>4.5999999999999996</c:v>
                </c:pt>
                <c:pt idx="19">
                  <c:v>4.8</c:v>
                </c:pt>
                <c:pt idx="20">
                  <c:v>5</c:v>
                </c:pt>
                <c:pt idx="21">
                  <c:v>5.2</c:v>
                </c:pt>
                <c:pt idx="22">
                  <c:v>5.4</c:v>
                </c:pt>
                <c:pt idx="23">
                  <c:v>5.6</c:v>
                </c:pt>
                <c:pt idx="24">
                  <c:v>5.8</c:v>
                </c:pt>
                <c:pt idx="25">
                  <c:v>6</c:v>
                </c:pt>
                <c:pt idx="26">
                  <c:v>6.2</c:v>
                </c:pt>
                <c:pt idx="27">
                  <c:v>6.4</c:v>
                </c:pt>
                <c:pt idx="28">
                  <c:v>6.6</c:v>
                </c:pt>
                <c:pt idx="29">
                  <c:v>6.8</c:v>
                </c:pt>
              </c:numCache>
            </c:numRef>
          </c:xVal>
          <c:yVal>
            <c:numRef>
              <c:f>'Poly Reg A'!$B$2:$B$31</c:f>
              <c:numCache>
                <c:formatCode>General</c:formatCode>
                <c:ptCount val="30"/>
                <c:pt idx="0">
                  <c:v>7</c:v>
                </c:pt>
                <c:pt idx="1">
                  <c:v>12</c:v>
                </c:pt>
                <c:pt idx="2">
                  <c:v>18</c:v>
                </c:pt>
                <c:pt idx="3">
                  <c:v>27</c:v>
                </c:pt>
                <c:pt idx="4">
                  <c:v>38</c:v>
                </c:pt>
                <c:pt idx="5">
                  <c:v>51</c:v>
                </c:pt>
                <c:pt idx="6">
                  <c:v>56</c:v>
                </c:pt>
                <c:pt idx="7">
                  <c:v>64</c:v>
                </c:pt>
                <c:pt idx="8">
                  <c:v>76</c:v>
                </c:pt>
                <c:pt idx="9">
                  <c:v>95</c:v>
                </c:pt>
                <c:pt idx="10">
                  <c:v>111</c:v>
                </c:pt>
                <c:pt idx="11">
                  <c:v>107</c:v>
                </c:pt>
                <c:pt idx="12">
                  <c:v>121</c:v>
                </c:pt>
                <c:pt idx="13">
                  <c:v>143</c:v>
                </c:pt>
                <c:pt idx="14">
                  <c:v>168</c:v>
                </c:pt>
                <c:pt idx="15">
                  <c:v>197</c:v>
                </c:pt>
                <c:pt idx="16">
                  <c:v>229</c:v>
                </c:pt>
                <c:pt idx="17">
                  <c:v>241</c:v>
                </c:pt>
                <c:pt idx="18">
                  <c:v>249</c:v>
                </c:pt>
                <c:pt idx="19">
                  <c:v>303</c:v>
                </c:pt>
                <c:pt idx="20">
                  <c:v>339</c:v>
                </c:pt>
                <c:pt idx="21">
                  <c:v>317</c:v>
                </c:pt>
                <c:pt idx="22">
                  <c:v>387</c:v>
                </c:pt>
                <c:pt idx="23">
                  <c:v>430</c:v>
                </c:pt>
                <c:pt idx="24">
                  <c:v>478</c:v>
                </c:pt>
                <c:pt idx="25">
                  <c:v>510</c:v>
                </c:pt>
                <c:pt idx="26">
                  <c:v>560</c:v>
                </c:pt>
                <c:pt idx="27">
                  <c:v>600</c:v>
                </c:pt>
                <c:pt idx="28">
                  <c:v>690</c:v>
                </c:pt>
                <c:pt idx="29">
                  <c:v>710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80-4E35-AE42-7B9ABB3E27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9286488"/>
        <c:axId val="479286880"/>
      </c:scatterChart>
      <c:valAx>
        <c:axId val="4792864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X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286880"/>
        <c:crosses val="autoZero"/>
        <c:crossBetween val="midCat"/>
      </c:valAx>
      <c:valAx>
        <c:axId val="479286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2864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342900</xdr:colOff>
      <xdr:row>1</xdr:row>
      <xdr:rowOff>138112</xdr:rowOff>
    </xdr:from>
    <xdr:to>
      <xdr:col>9</xdr:col>
      <xdr:colOff>457200</xdr:colOff>
      <xdr:row>15</xdr:row>
      <xdr:rowOff>147637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6DC0CBC-E5EC-44B4-908C-B66ABA3F4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Regression%201.xlsx" TargetMode="External"/><Relationship Id="rId1" Type="http://schemas.openxmlformats.org/officeDocument/2006/relationships/externalLinkPath" Target="/38f5cd2f1f925cfd/Documenti/A%20Real%20Statistics%202020/Examples/Real%20Statistics%20Examples%20Regression%201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harles\AppData\Roaming\Microsoft\AddIns\XRealStatsX.xlam" TargetMode="External"/><Relationship Id="rId1" Type="http://schemas.openxmlformats.org/officeDocument/2006/relationships/externalLinkPath" Target="file:///C:\Users\Charles\AppData\Roaming\Microsoft\AddIns\XRealStatsX.xla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Reg 1"/>
      <sheetName val="Reg 2"/>
      <sheetName val="Reg 3"/>
      <sheetName val="Reg 4"/>
      <sheetName val="Reg 5"/>
      <sheetName val="Reg 6"/>
      <sheetName val="Reg 7"/>
      <sheetName val="Exp Reg"/>
      <sheetName val="Exp Reg1"/>
      <sheetName val="Exp Reg2"/>
      <sheetName val="Exp Reg3"/>
      <sheetName val="Exp Reg4"/>
      <sheetName val="Exp Reg5"/>
      <sheetName val="Pow Reg"/>
      <sheetName val="Reg T 1"/>
      <sheetName val="Reg T 1A"/>
      <sheetName val="Reg T 2"/>
      <sheetName val="Reg T 2A"/>
      <sheetName val="TReg"/>
      <sheetName val="Dem 1"/>
      <sheetName val="Dem 2"/>
      <sheetName val="Dem 3"/>
      <sheetName val="Dem 4"/>
      <sheetName val="Dem 5"/>
      <sheetName val="Dem 6"/>
      <sheetName val="Dem 7"/>
      <sheetName val="Dem 8"/>
      <sheetName val="PB"/>
      <sheetName val="Mult Reg 1"/>
      <sheetName val="Mult Reg 2"/>
      <sheetName val="Mult Reg 2A"/>
      <sheetName val="Mult Reg 2B"/>
      <sheetName val="Mult Reg 3"/>
      <sheetName val="Mult Reg 4"/>
      <sheetName val="Mult Reg 4A"/>
      <sheetName val="Mult Reg 5"/>
      <sheetName val="Mult Reg 5A"/>
      <sheetName val="Mult Reg 5B"/>
      <sheetName val="Mult Reg 5C"/>
      <sheetName val="Mult Reg 6"/>
      <sheetName val="Mult Reg 6A"/>
      <sheetName val="Mult Reg 6B"/>
      <sheetName val="Mult Reg 6C"/>
      <sheetName val="Mult Reg 7"/>
      <sheetName val="Mult Reg 8"/>
      <sheetName val="Mult Reg 8a"/>
      <sheetName val="Stepwise 1"/>
      <sheetName val="Stepwise 2"/>
      <sheetName val="Season"/>
      <sheetName val="Shapely"/>
      <sheetName val="MCorr"/>
      <sheetName val="Mult Reg Pow"/>
      <sheetName val="Mult Reg Pow 1"/>
      <sheetName val="Mult Reg Pow 2"/>
      <sheetName val="Poly Reg"/>
      <sheetName val="Poly Reg 1"/>
      <sheetName val="Poly Reg 2"/>
      <sheetName val="Poly Reg 3"/>
      <sheetName val="Poly Reg 4"/>
      <sheetName val="Log Reg"/>
      <sheetName val="Interaction Reg"/>
      <sheetName val="Slopes"/>
      <sheetName val="LAD 1"/>
      <sheetName val="LAD 2"/>
      <sheetName val="LAD 3"/>
      <sheetName val="LAD 4"/>
      <sheetName val="LAD 5"/>
      <sheetName val="Lp Reg A"/>
      <sheetName val="Lp Reg B"/>
      <sheetName val="TLS Reg"/>
      <sheetName val="Reg Anova 1"/>
      <sheetName val="Reg Anova 2"/>
      <sheetName val="Reg Anova 3"/>
      <sheetName val="Reg Anova 4"/>
      <sheetName val="Reg Anova 5"/>
      <sheetName val="Reg An3.1"/>
      <sheetName val="Reg An3.2"/>
      <sheetName val="ANOVA Match 2.5"/>
      <sheetName val="ANOVA Match 2.5A"/>
      <sheetName val="ANOVA Match 2.5B"/>
      <sheetName val="Res 1"/>
      <sheetName val="Res 2"/>
      <sheetName val="Res 3"/>
      <sheetName val="Res 4"/>
      <sheetName val="Cooks 1"/>
      <sheetName val="Cooks 2"/>
      <sheetName val="Cooks 3"/>
      <sheetName val="Reg No Const"/>
      <sheetName val="Reg No Const 1"/>
      <sheetName val="Heter 1"/>
      <sheetName val="Heter 2"/>
      <sheetName val="Heter 3"/>
      <sheetName val="Heter 4"/>
      <sheetName val="Heter 5"/>
      <sheetName val="WReg A"/>
      <sheetName val="WReg B"/>
      <sheetName val="WReg C"/>
      <sheetName val="WReg D"/>
      <sheetName val="WReg E"/>
      <sheetName val="WReg B0"/>
      <sheetName val="WReg0"/>
      <sheetName val="Robust"/>
      <sheetName val="Autocorr"/>
      <sheetName val="Runs"/>
      <sheetName val="Durbin"/>
      <sheetName val="BG"/>
      <sheetName val="FGLS 1"/>
      <sheetName val="FGLS 2"/>
      <sheetName val="OC"/>
      <sheetName val="OC 1"/>
      <sheetName val="Newey"/>
      <sheetName val="Newey 1"/>
      <sheetName val="Collinearity"/>
      <sheetName val="VIF"/>
      <sheetName val="Ridge 1"/>
      <sheetName val="Ridge 2"/>
      <sheetName val="Ridge 3"/>
      <sheetName val="LASSO"/>
      <sheetName val="Med"/>
      <sheetName val="CV"/>
      <sheetName val="DW Table 1"/>
      <sheetName val="DW Table 2"/>
      <sheetName val="DW Table 3"/>
      <sheetName val="DW Table 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2">
          <cell r="A2">
            <v>1</v>
          </cell>
          <cell r="B2">
            <v>7</v>
          </cell>
        </row>
        <row r="3">
          <cell r="A3">
            <v>1.2</v>
          </cell>
          <cell r="B3">
            <v>12</v>
          </cell>
        </row>
        <row r="4">
          <cell r="A4">
            <v>1.4</v>
          </cell>
          <cell r="B4">
            <v>18</v>
          </cell>
        </row>
        <row r="5">
          <cell r="A5">
            <v>1.6</v>
          </cell>
          <cell r="B5">
            <v>27</v>
          </cell>
        </row>
        <row r="6">
          <cell r="A6">
            <v>1.8</v>
          </cell>
          <cell r="B6">
            <v>38</v>
          </cell>
        </row>
        <row r="7">
          <cell r="A7">
            <v>2</v>
          </cell>
          <cell r="B7">
            <v>51</v>
          </cell>
        </row>
        <row r="8">
          <cell r="A8">
            <v>2.2000000000000002</v>
          </cell>
          <cell r="B8">
            <v>56</v>
          </cell>
        </row>
        <row r="9">
          <cell r="A9">
            <v>2.4</v>
          </cell>
          <cell r="B9">
            <v>64</v>
          </cell>
        </row>
        <row r="10">
          <cell r="A10">
            <v>2.6</v>
          </cell>
          <cell r="B10">
            <v>76</v>
          </cell>
        </row>
        <row r="11">
          <cell r="A11">
            <v>2.8</v>
          </cell>
          <cell r="B11">
            <v>95</v>
          </cell>
        </row>
        <row r="12">
          <cell r="A12">
            <v>3</v>
          </cell>
          <cell r="B12">
            <v>111</v>
          </cell>
        </row>
        <row r="13">
          <cell r="A13">
            <v>3.2</v>
          </cell>
          <cell r="B13">
            <v>107</v>
          </cell>
        </row>
        <row r="14">
          <cell r="A14">
            <v>3.4</v>
          </cell>
          <cell r="B14">
            <v>121</v>
          </cell>
        </row>
        <row r="15">
          <cell r="A15">
            <v>3.6</v>
          </cell>
          <cell r="B15">
            <v>143</v>
          </cell>
        </row>
        <row r="16">
          <cell r="A16">
            <v>3.8</v>
          </cell>
          <cell r="B16">
            <v>168</v>
          </cell>
        </row>
        <row r="17">
          <cell r="A17">
            <v>4</v>
          </cell>
          <cell r="B17">
            <v>197</v>
          </cell>
        </row>
        <row r="18">
          <cell r="A18">
            <v>4.2</v>
          </cell>
          <cell r="B18">
            <v>229</v>
          </cell>
        </row>
        <row r="19">
          <cell r="A19">
            <v>4.4000000000000004</v>
          </cell>
          <cell r="B19">
            <v>241</v>
          </cell>
        </row>
        <row r="20">
          <cell r="A20">
            <v>4.5999999999999996</v>
          </cell>
          <cell r="B20">
            <v>249</v>
          </cell>
        </row>
        <row r="21">
          <cell r="A21">
            <v>4.8</v>
          </cell>
          <cell r="B21">
            <v>303</v>
          </cell>
        </row>
        <row r="22">
          <cell r="A22">
            <v>5</v>
          </cell>
          <cell r="B22">
            <v>339</v>
          </cell>
        </row>
        <row r="23">
          <cell r="A23">
            <v>5.2</v>
          </cell>
          <cell r="B23">
            <v>317</v>
          </cell>
        </row>
        <row r="24">
          <cell r="A24">
            <v>5.4</v>
          </cell>
          <cell r="B24">
            <v>387</v>
          </cell>
        </row>
        <row r="25">
          <cell r="A25">
            <v>5.6</v>
          </cell>
          <cell r="B25">
            <v>430</v>
          </cell>
        </row>
        <row r="26">
          <cell r="A26">
            <v>5.8</v>
          </cell>
          <cell r="B26">
            <v>478</v>
          </cell>
        </row>
        <row r="27">
          <cell r="A27">
            <v>6</v>
          </cell>
          <cell r="B27">
            <v>510</v>
          </cell>
        </row>
        <row r="28">
          <cell r="A28">
            <v>6.2</v>
          </cell>
          <cell r="B28">
            <v>560</v>
          </cell>
        </row>
        <row r="29">
          <cell r="A29">
            <v>6.4</v>
          </cell>
          <cell r="B29">
            <v>600</v>
          </cell>
        </row>
        <row r="30">
          <cell r="A30">
            <v>6.6</v>
          </cell>
          <cell r="B30">
            <v>690</v>
          </cell>
        </row>
        <row r="31">
          <cell r="A31">
            <v>6.8</v>
          </cell>
          <cell r="B31">
            <v>710</v>
          </cell>
        </row>
      </sheetData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L4 2"/>
      <sheetName val="L8 2"/>
      <sheetName val="L8 42"/>
      <sheetName val="L9 3"/>
      <sheetName val="L12 2"/>
      <sheetName val="L16 2"/>
      <sheetName val="L16 4"/>
      <sheetName val="L16 42a"/>
      <sheetName val="L18 23"/>
      <sheetName val="L18 63"/>
      <sheetName val="L25 5"/>
      <sheetName val="L27 3"/>
      <sheetName val="L32 2"/>
      <sheetName val="L32 24"/>
      <sheetName val="L36 23a"/>
      <sheetName val="L36 23b"/>
      <sheetName val="L50 25"/>
      <sheetName val="L54 23"/>
      <sheetName val="L64 4"/>
      <sheetName val="T2"/>
      <sheetName val="T3"/>
      <sheetName val="T4"/>
    </sheetNames>
    <definedNames>
      <definedName name="FTEXT"/>
      <definedName name="PolyCoeff"/>
      <definedName name="PolyDeg"/>
      <definedName name="PolyDesign"/>
      <definedName name="PolyRSquare"/>
      <definedName name="RSquareTest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F064A-62A9-4A59-98A2-F1FBF2B82D86}">
  <sheetPr codeName="Sheet1"/>
  <dimension ref="A1:B6"/>
  <sheetViews>
    <sheetView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39</v>
      </c>
    </row>
    <row r="2" spans="1:2" x14ac:dyDescent="0.35">
      <c r="A2" t="s">
        <v>42</v>
      </c>
    </row>
    <row r="4" spans="1:2" x14ac:dyDescent="0.35">
      <c r="A4" t="s">
        <v>40</v>
      </c>
      <c r="B4" s="18">
        <v>45944</v>
      </c>
    </row>
    <row r="6" spans="1:2" x14ac:dyDescent="0.35">
      <c r="A6" s="19" t="s">
        <v>41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54D8E-9A8B-43C2-BC69-0A6601468FFA}">
  <sheetPr codeName="Sheet31"/>
  <dimension ref="A1:AP31"/>
  <sheetViews>
    <sheetView tabSelected="1" topLeftCell="Z1" workbookViewId="0">
      <selection activeCell="AL10" sqref="AL10"/>
    </sheetView>
  </sheetViews>
  <sheetFormatPr defaultRowHeight="14.5" x14ac:dyDescent="0.35"/>
  <cols>
    <col min="1" max="1" width="8.7265625" style="3"/>
    <col min="5" max="5" width="12" bestFit="1" customWidth="1"/>
    <col min="11" max="11" width="16.7265625" customWidth="1"/>
    <col min="18" max="18" width="5.26953125" customWidth="1"/>
    <col min="23" max="23" width="16.81640625" customWidth="1"/>
    <col min="30" max="30" width="3.81640625" customWidth="1"/>
    <col min="37" max="37" width="3.54296875" customWidth="1"/>
    <col min="38" max="38" width="36.1796875" customWidth="1"/>
    <col min="39" max="39" width="2.7265625" customWidth="1"/>
  </cols>
  <sheetData>
    <row r="1" spans="1:42" ht="16.5" x14ac:dyDescent="0.35">
      <c r="A1" s="1" t="s">
        <v>0</v>
      </c>
      <c r="B1" s="2" t="s">
        <v>1</v>
      </c>
      <c r="K1" t="s">
        <v>2</v>
      </c>
      <c r="W1" t="s">
        <v>2</v>
      </c>
      <c r="AI1" t="s">
        <v>3</v>
      </c>
      <c r="AN1" s="2" t="s">
        <v>4</v>
      </c>
      <c r="AO1" s="2" t="s">
        <v>5</v>
      </c>
      <c r="AP1" s="2" t="s">
        <v>6</v>
      </c>
    </row>
    <row r="2" spans="1:42" ht="15" thickBot="1" x14ac:dyDescent="0.4">
      <c r="A2" s="3">
        <v>1</v>
      </c>
      <c r="B2">
        <v>7</v>
      </c>
      <c r="AN2" s="4">
        <f t="array" ref="AN2:AP31">[2]!PolyDesign(A2:A31,3)</f>
        <v>1</v>
      </c>
      <c r="AO2" s="5">
        <v>1</v>
      </c>
      <c r="AP2" s="6">
        <v>1</v>
      </c>
    </row>
    <row r="3" spans="1:42" ht="15.5" thickTop="1" thickBot="1" x14ac:dyDescent="0.4">
      <c r="A3" s="3">
        <v>1.2</v>
      </c>
      <c r="B3">
        <v>12</v>
      </c>
      <c r="K3" s="12" t="s">
        <v>7</v>
      </c>
      <c r="L3" s="12"/>
      <c r="N3" s="12"/>
      <c r="O3" s="12"/>
      <c r="S3" s="13" t="s">
        <v>8</v>
      </c>
      <c r="T3" s="13" t="s">
        <v>9</v>
      </c>
      <c r="U3" s="13" t="s">
        <v>10</v>
      </c>
      <c r="W3" s="12" t="s">
        <v>7</v>
      </c>
      <c r="X3" s="12"/>
      <c r="Z3" s="12"/>
      <c r="AA3" s="12"/>
      <c r="AE3" s="13" t="s">
        <v>8</v>
      </c>
      <c r="AF3" s="13" t="s">
        <v>9</v>
      </c>
      <c r="AG3" s="13" t="s">
        <v>10</v>
      </c>
      <c r="AI3" s="4">
        <f t="array" ref="AI3:AJ6">[2]!PolyCoeff(A2:A31,B2:B31,3)</f>
        <v>-37.559505992709632</v>
      </c>
      <c r="AJ3" s="6">
        <v>24.016505876662567</v>
      </c>
      <c r="AL3" t="str">
        <f>[2]!FTEXT(AI3)</f>
        <v>=PolyCoeff(A2:A31,B2:B31,3)</v>
      </c>
      <c r="AN3" s="7">
        <v>1.2</v>
      </c>
      <c r="AO3">
        <v>1.44</v>
      </c>
      <c r="AP3" s="8">
        <v>1.7279999999999998</v>
      </c>
    </row>
    <row r="4" spans="1:42" ht="15" thickTop="1" x14ac:dyDescent="0.35">
      <c r="A4" s="3">
        <v>1.4</v>
      </c>
      <c r="B4">
        <v>18</v>
      </c>
      <c r="K4" t="s">
        <v>11</v>
      </c>
      <c r="L4">
        <f>SQRT(L5)</f>
        <v>0.99730683529083819</v>
      </c>
      <c r="N4" t="s">
        <v>12</v>
      </c>
      <c r="O4">
        <f>L8*LN(M13/L8)+2*(L12+1)</f>
        <v>169.93505854820526</v>
      </c>
      <c r="S4">
        <v>1</v>
      </c>
      <c r="T4">
        <f>[2]!PolyRSquare($A$2:$A$31,$B$2:$B$31,S4)</f>
        <v>0.9162042429102808</v>
      </c>
      <c r="W4" t="s">
        <v>11</v>
      </c>
      <c r="X4">
        <f>SQRT(X5)</f>
        <v>0.99853152649127697</v>
      </c>
      <c r="Z4" t="s">
        <v>12</v>
      </c>
      <c r="AA4">
        <f>X8*LN(Y13/X8)+2*(X12+1)</f>
        <v>153.75864178605946</v>
      </c>
      <c r="AE4">
        <v>1</v>
      </c>
      <c r="AF4">
        <f>[2]!PolyRSquare($A$2:$A$31,$B$2:$B$31,AE4)</f>
        <v>0.9162042429102808</v>
      </c>
      <c r="AI4" s="7">
        <v>47.750873485370242</v>
      </c>
      <c r="AJ4" s="8">
        <v>23.087142715398013</v>
      </c>
      <c r="AN4" s="7">
        <v>1.4</v>
      </c>
      <c r="AO4">
        <v>1.9599999999999997</v>
      </c>
      <c r="AP4" s="8">
        <v>2.7439999999999993</v>
      </c>
    </row>
    <row r="5" spans="1:42" x14ac:dyDescent="0.35">
      <c r="A5" s="3">
        <v>1.6</v>
      </c>
      <c r="B5">
        <v>27</v>
      </c>
      <c r="K5" t="s">
        <v>13</v>
      </c>
      <c r="L5">
        <f>M12/M14</f>
        <v>0.99462092371782695</v>
      </c>
      <c r="N5" t="s">
        <v>14</v>
      </c>
      <c r="O5">
        <f>O4+2*(L12+2)*(L12+3)/(L8-L12-3)</f>
        <v>171.53505854820526</v>
      </c>
      <c r="S5" s="10">
        <f>S4+1</f>
        <v>2</v>
      </c>
      <c r="T5" s="10">
        <f>[2]!PolyRSquare($A$2:$A$31,$B$2:$B$31,S5)</f>
        <v>0.99462092371782695</v>
      </c>
      <c r="U5" s="10">
        <f>[2]!RSquareTest([2]!PolyDesign($A$2:$A$31,S5),[2]!PolyDesign($A$2:$A$31,S4),$B$2:$B$31)</f>
        <v>0</v>
      </c>
      <c r="W5" t="s">
        <v>13</v>
      </c>
      <c r="X5">
        <f>Y12/Y14</f>
        <v>0.99706520939699972</v>
      </c>
      <c r="Z5" t="s">
        <v>14</v>
      </c>
      <c r="AA5">
        <f>AA4+2*(X12+2)*(X12+3)/(X8-X12-3)</f>
        <v>156.25864178605946</v>
      </c>
      <c r="AE5">
        <f>AE4+1</f>
        <v>2</v>
      </c>
      <c r="AF5">
        <f>[2]!PolyRSquare($A$2:$A$31,$B$2:$B$31,AE5)</f>
        <v>0.99462092371782695</v>
      </c>
      <c r="AG5">
        <f>[2]!RSquareTest([2]!PolyDesign($A$2:$A$31,AE5),[2]!PolyDesign($A$2:$A$31,AE4),$B$2:$B$31)</f>
        <v>0</v>
      </c>
      <c r="AI5" s="7">
        <v>-7.9966647646013884</v>
      </c>
      <c r="AJ5" s="8">
        <v>6.4841952157351939</v>
      </c>
      <c r="AN5" s="7">
        <v>1.6</v>
      </c>
      <c r="AO5">
        <v>2.5600000000000005</v>
      </c>
      <c r="AP5" s="8">
        <v>4.096000000000001</v>
      </c>
    </row>
    <row r="6" spans="1:42" x14ac:dyDescent="0.35">
      <c r="A6" s="3">
        <v>1.8</v>
      </c>
      <c r="B6">
        <v>38</v>
      </c>
      <c r="K6" t="s">
        <v>15</v>
      </c>
      <c r="L6">
        <f>1-(1-L5)*(L8-1)/(L8-L12-1)</f>
        <v>0.99422247362285121</v>
      </c>
      <c r="N6" s="10" t="s">
        <v>16</v>
      </c>
      <c r="O6" s="10">
        <f>L8*LN(M13/L8)+(L12+1)*LN(L8)</f>
        <v>174.13865069319172</v>
      </c>
      <c r="W6" t="s">
        <v>15</v>
      </c>
      <c r="X6">
        <f>1-(1-X5)*(X8-1)/(X8-X12-1)</f>
        <v>0.99672657971203815</v>
      </c>
      <c r="Z6" s="10" t="s">
        <v>16</v>
      </c>
      <c r="AA6" s="10">
        <f>X8*LN(Y13/X8)+(X12+1)*LN(X8)</f>
        <v>159.36343131270809</v>
      </c>
      <c r="AE6">
        <f t="shared" ref="AE6:AE11" si="0">AE5+1</f>
        <v>3</v>
      </c>
      <c r="AF6">
        <f>[2]!PolyRSquare($A$2:$A$31,$B$2:$B$31,AE6)</f>
        <v>0.99706520939699994</v>
      </c>
      <c r="AG6">
        <f>[2]!RSquareTest([2]!PolyDesign($A$2:$A$31,AE6),[2]!PolyDesign($A$2:$A$31,AE5),$B$2:$B$31)</f>
        <v>8.3907746490696766E-5</v>
      </c>
      <c r="AI6" s="9">
        <v>2.5576433129964853</v>
      </c>
      <c r="AJ6" s="11">
        <v>0.54962424527194631</v>
      </c>
      <c r="AN6" s="7">
        <v>1.8</v>
      </c>
      <c r="AO6">
        <v>3.24</v>
      </c>
      <c r="AP6" s="8">
        <v>5.8320000000000007</v>
      </c>
    </row>
    <row r="7" spans="1:42" x14ac:dyDescent="0.35">
      <c r="A7" s="3">
        <v>2</v>
      </c>
      <c r="B7">
        <v>51</v>
      </c>
      <c r="K7" t="s">
        <v>17</v>
      </c>
      <c r="L7">
        <f>SQRT(N13)</f>
        <v>16.19870391243251</v>
      </c>
      <c r="S7" t="s">
        <v>18</v>
      </c>
      <c r="T7" s="14">
        <f>[2]!PolyDeg(A2:A31,B2:B31,S5)</f>
        <v>2</v>
      </c>
      <c r="W7" t="s">
        <v>17</v>
      </c>
      <c r="X7">
        <f>SQRT(Z13)</f>
        <v>12.192989046746886</v>
      </c>
      <c r="AE7">
        <f t="shared" si="0"/>
        <v>4</v>
      </c>
      <c r="AF7">
        <f>[2]!PolyRSquare($A$2:$A$31,$B$2:$B$31,AE7)</f>
        <v>0.99707074134851981</v>
      </c>
      <c r="AG7">
        <f>[2]!RSquareTest([2]!PolyDesign($A$2:$A$31,AE7),[2]!PolyDesign($A$2:$A$31,AE6),$B$2:$B$31)</f>
        <v>0.82974960466209446</v>
      </c>
      <c r="AN7" s="7">
        <v>2</v>
      </c>
      <c r="AO7">
        <v>4</v>
      </c>
      <c r="AP7" s="8">
        <v>8</v>
      </c>
    </row>
    <row r="8" spans="1:42" x14ac:dyDescent="0.35">
      <c r="A8" s="3">
        <v>2.2000000000000002</v>
      </c>
      <c r="B8">
        <v>56</v>
      </c>
      <c r="K8" s="10" t="s">
        <v>19</v>
      </c>
      <c r="L8" s="10">
        <f>COUNT(B2:B31)</f>
        <v>30</v>
      </c>
      <c r="W8" s="10" t="s">
        <v>19</v>
      </c>
      <c r="X8" s="10">
        <f>COUNT(B2:B31)</f>
        <v>30</v>
      </c>
      <c r="AE8">
        <f t="shared" si="0"/>
        <v>5</v>
      </c>
      <c r="AF8">
        <f>[2]!PolyRSquare($A$2:$A$31,$B$2:$B$31,AE8)</f>
        <v>0.99707076651206827</v>
      </c>
      <c r="AG8">
        <f>[2]!RSquareTest([2]!PolyDesign($A$2:$A$31,AE8),[2]!PolyDesign($A$2:$A$31,AE7),$B$2:$B$31)</f>
        <v>0.98866252115764341</v>
      </c>
      <c r="AJ8" s="15">
        <f>[2]!PolyDeg(A2:A31,B2:B31,8)</f>
        <v>3</v>
      </c>
      <c r="AL8" t="str">
        <f>[2]!FTEXT(AJ8)</f>
        <v>=PolyDeg(A2:A31,B2:B31,8)</v>
      </c>
      <c r="AN8" s="7">
        <v>2.2000000000000002</v>
      </c>
      <c r="AO8">
        <v>4.8400000000000007</v>
      </c>
      <c r="AP8" s="8">
        <v>10.648000000000003</v>
      </c>
    </row>
    <row r="9" spans="1:42" x14ac:dyDescent="0.35">
      <c r="A9" s="3">
        <v>2.4</v>
      </c>
      <c r="B9">
        <v>64</v>
      </c>
      <c r="AE9">
        <f t="shared" si="0"/>
        <v>6</v>
      </c>
      <c r="AF9">
        <f>[2]!PolyRSquare($A$2:$A$31,$B$2:$B$31,AE9)</f>
        <v>0.99710954631317927</v>
      </c>
      <c r="AG9">
        <f>[2]!RSquareTest([2]!PolyDesign($A$2:$A$31,AE9),[2]!PolyDesign($A$2:$A$31,AE8),$B$2:$B$31)</f>
        <v>0.58391644418382715</v>
      </c>
      <c r="AN9" s="7">
        <v>2.4</v>
      </c>
      <c r="AO9">
        <v>5.76</v>
      </c>
      <c r="AP9" s="8">
        <v>13.823999999999998</v>
      </c>
    </row>
    <row r="10" spans="1:42" ht="15" thickBot="1" x14ac:dyDescent="0.4">
      <c r="A10" s="3">
        <v>2.6</v>
      </c>
      <c r="B10">
        <v>76</v>
      </c>
      <c r="K10" t="s">
        <v>20</v>
      </c>
      <c r="O10" s="16" t="s">
        <v>21</v>
      </c>
      <c r="P10" s="16">
        <v>0.05</v>
      </c>
      <c r="W10" t="s">
        <v>20</v>
      </c>
      <c r="AA10" s="16" t="s">
        <v>21</v>
      </c>
      <c r="AB10" s="16">
        <v>0.05</v>
      </c>
      <c r="AE10">
        <f t="shared" si="0"/>
        <v>7</v>
      </c>
      <c r="AF10">
        <f>[2]!PolyRSquare($A$2:$A$31,$B$2:$B$31,AE10)</f>
        <v>0.99735601096751003</v>
      </c>
      <c r="AG10">
        <f>[2]!RSquareTest([2]!PolyDesign($A$2:$A$31,AE10),[2]!PolyDesign($A$2:$A$31,AE9),$B$2:$B$31)</f>
        <v>0.16618453372314779</v>
      </c>
      <c r="AJ10" s="15">
        <f>[2]!PolyRSquare($A$2:$A$31,$B$2:$B$31,5)</f>
        <v>0.99707076651206827</v>
      </c>
      <c r="AL10" t="str">
        <f>[2]!FTEXT(AJ10)</f>
        <v>=PolyRSquare($A$2:$A$31,$B$2:$B$31,5)</v>
      </c>
      <c r="AN10" s="7">
        <v>2.6</v>
      </c>
      <c r="AO10">
        <v>6.7600000000000007</v>
      </c>
      <c r="AP10" s="8">
        <v>17.576000000000001</v>
      </c>
    </row>
    <row r="11" spans="1:42" ht="15" thickTop="1" x14ac:dyDescent="0.35">
      <c r="A11" s="3">
        <v>2.8</v>
      </c>
      <c r="B11">
        <v>95</v>
      </c>
      <c r="K11" s="13"/>
      <c r="L11" s="13" t="s">
        <v>22</v>
      </c>
      <c r="M11" s="13" t="s">
        <v>23</v>
      </c>
      <c r="N11" s="13" t="s">
        <v>24</v>
      </c>
      <c r="O11" s="13" t="s">
        <v>25</v>
      </c>
      <c r="P11" s="13" t="s">
        <v>10</v>
      </c>
      <c r="Q11" s="13" t="s">
        <v>26</v>
      </c>
      <c r="W11" s="13"/>
      <c r="X11" s="13" t="s">
        <v>22</v>
      </c>
      <c r="Y11" s="13" t="s">
        <v>23</v>
      </c>
      <c r="Z11" s="13" t="s">
        <v>24</v>
      </c>
      <c r="AA11" s="13" t="s">
        <v>25</v>
      </c>
      <c r="AB11" s="13" t="s">
        <v>10</v>
      </c>
      <c r="AC11" s="13" t="s">
        <v>26</v>
      </c>
      <c r="AE11" s="10">
        <f t="shared" si="0"/>
        <v>8</v>
      </c>
      <c r="AF11" s="10">
        <f>[2]!PolyRSquare($A$2:$A$31,$B$2:$B$31,AE11)</f>
        <v>0.99736222122341556</v>
      </c>
      <c r="AG11" s="10">
        <f>[2]!RSquareTest([2]!PolyDesign($A$2:$A$31,AE11),[2]!PolyDesign($A$2:$A$31,AE10),$B$2:$B$31)</f>
        <v>0.82618650456575982</v>
      </c>
      <c r="AN11" s="7">
        <v>2.8</v>
      </c>
      <c r="AO11">
        <v>7.839999999999999</v>
      </c>
      <c r="AP11" s="8">
        <v>21.951999999999995</v>
      </c>
    </row>
    <row r="12" spans="1:42" x14ac:dyDescent="0.35">
      <c r="A12" s="3">
        <v>3</v>
      </c>
      <c r="B12">
        <v>111</v>
      </c>
      <c r="K12" t="s">
        <v>27</v>
      </c>
      <c r="L12">
        <f>COUNTA(K18:K19)</f>
        <v>2</v>
      </c>
      <c r="M12">
        <f>DEVSQ(MMULT([2]!PolyDesign(A2:A31,L12,TRUE),L17:L19))</f>
        <v>1310008.7204387151</v>
      </c>
      <c r="N12">
        <f>M12/L12</f>
        <v>655004.36021935754</v>
      </c>
      <c r="O12">
        <f>N12/N13</f>
        <v>2496.2245868664827</v>
      </c>
      <c r="P12">
        <f>FDIST(O12,L12,L13)</f>
        <v>2.3150159783031548E-31</v>
      </c>
      <c r="Q12" s="16" t="str">
        <f>IF(P12&lt;P10,"yes","no")</f>
        <v>yes</v>
      </c>
      <c r="W12" t="s">
        <v>27</v>
      </c>
      <c r="X12">
        <f>COUNTA(W18:W20)</f>
        <v>3</v>
      </c>
      <c r="Y12">
        <f>DEVSQ(MMULT([2]!PolyDesign(A2:A31,X12,TRUE),X17:X20))</f>
        <v>1313228.0731374205</v>
      </c>
      <c r="Z12">
        <f>Y12/X12</f>
        <v>437742.6910458068</v>
      </c>
      <c r="AA12">
        <f>Z12/Z13</f>
        <v>2944.4117089444439</v>
      </c>
      <c r="AB12">
        <f>FDIST(AA12,X12,X13)</f>
        <v>5.0067079294056177E-33</v>
      </c>
      <c r="AC12" s="16" t="str">
        <f>IF(AB12&lt;AB10,"yes","no")</f>
        <v>yes</v>
      </c>
      <c r="AN12" s="7">
        <v>3</v>
      </c>
      <c r="AO12">
        <v>9</v>
      </c>
      <c r="AP12" s="8">
        <v>27</v>
      </c>
    </row>
    <row r="13" spans="1:42" x14ac:dyDescent="0.35">
      <c r="A13" s="3">
        <v>3.2</v>
      </c>
      <c r="B13">
        <v>107</v>
      </c>
      <c r="K13" t="s">
        <v>28</v>
      </c>
      <c r="L13">
        <f>L14-L12</f>
        <v>27</v>
      </c>
      <c r="M13">
        <f>M14-M12</f>
        <v>7084.7462279517204</v>
      </c>
      <c r="N13">
        <f>M13/L13</f>
        <v>262.39800844265631</v>
      </c>
      <c r="W13" t="s">
        <v>28</v>
      </c>
      <c r="X13">
        <f>X14-X12</f>
        <v>26</v>
      </c>
      <c r="Y13">
        <f>Y14-Y12</f>
        <v>3865.3935292463284</v>
      </c>
      <c r="Z13">
        <f>Y13/X13</f>
        <v>148.66898189408954</v>
      </c>
      <c r="AE13" t="s">
        <v>18</v>
      </c>
      <c r="AF13" s="14">
        <f>[2]!PolyDeg(A2:A31,B2:B31,AE11)</f>
        <v>3</v>
      </c>
      <c r="AN13" s="7">
        <v>3.2</v>
      </c>
      <c r="AO13">
        <v>10.240000000000002</v>
      </c>
      <c r="AP13" s="8">
        <v>32.768000000000008</v>
      </c>
    </row>
    <row r="14" spans="1:42" x14ac:dyDescent="0.35">
      <c r="A14" s="3">
        <v>3.4</v>
      </c>
      <c r="B14">
        <v>121</v>
      </c>
      <c r="K14" s="10" t="s">
        <v>29</v>
      </c>
      <c r="L14" s="10">
        <f>L8-1</f>
        <v>29</v>
      </c>
      <c r="M14" s="10">
        <f>DEVSQ(B2:B31)</f>
        <v>1317093.4666666668</v>
      </c>
      <c r="N14" s="10"/>
      <c r="O14" s="10"/>
      <c r="P14" s="10"/>
      <c r="Q14" s="10"/>
      <c r="W14" s="10" t="s">
        <v>29</v>
      </c>
      <c r="X14" s="10">
        <f>X8-1</f>
        <v>29</v>
      </c>
      <c r="Y14" s="10">
        <f>DEVSQ(B2:B31)</f>
        <v>1317093.4666666668</v>
      </c>
      <c r="Z14" s="10"/>
      <c r="AA14" s="10"/>
      <c r="AB14" s="10"/>
      <c r="AC14" s="10"/>
      <c r="AN14" s="7">
        <v>3.4</v>
      </c>
      <c r="AO14">
        <v>11.559999999999999</v>
      </c>
      <c r="AP14" s="8">
        <v>39.303999999999995</v>
      </c>
    </row>
    <row r="15" spans="1:42" ht="15" thickBot="1" x14ac:dyDescent="0.4">
      <c r="A15" s="3">
        <v>3.6</v>
      </c>
      <c r="B15">
        <v>143</v>
      </c>
      <c r="AN15" s="7">
        <v>3.6</v>
      </c>
      <c r="AO15">
        <v>12.96</v>
      </c>
      <c r="AP15" s="8">
        <v>46.656000000000006</v>
      </c>
    </row>
    <row r="16" spans="1:42" ht="15" thickTop="1" x14ac:dyDescent="0.35">
      <c r="A16" s="3">
        <v>3.8</v>
      </c>
      <c r="B16">
        <v>168</v>
      </c>
      <c r="K16" s="13"/>
      <c r="L16" s="13" t="s">
        <v>30</v>
      </c>
      <c r="M16" s="13" t="s">
        <v>31</v>
      </c>
      <c r="N16" s="13" t="s">
        <v>32</v>
      </c>
      <c r="O16" s="13" t="s">
        <v>10</v>
      </c>
      <c r="P16" s="13" t="s">
        <v>33</v>
      </c>
      <c r="Q16" s="13" t="s">
        <v>34</v>
      </c>
      <c r="W16" s="13"/>
      <c r="X16" s="13" t="s">
        <v>30</v>
      </c>
      <c r="Y16" s="13" t="s">
        <v>31</v>
      </c>
      <c r="Z16" s="13" t="s">
        <v>32</v>
      </c>
      <c r="AA16" s="13" t="s">
        <v>10</v>
      </c>
      <c r="AB16" s="13" t="s">
        <v>33</v>
      </c>
      <c r="AC16" s="13" t="s">
        <v>34</v>
      </c>
      <c r="AN16" s="7">
        <v>3.8</v>
      </c>
      <c r="AO16">
        <v>14.44</v>
      </c>
      <c r="AP16" s="8">
        <v>54.871999999999993</v>
      </c>
    </row>
    <row r="17" spans="1:42" x14ac:dyDescent="0.35">
      <c r="A17" s="3">
        <v>4</v>
      </c>
      <c r="B17">
        <v>197</v>
      </c>
      <c r="K17" s="17" t="s">
        <v>35</v>
      </c>
      <c r="L17" s="17">
        <f t="array" ref="L17:M19">[2]!PolyCoeff(A2:A31,B2:B31,L12)</f>
        <v>60.433016844112444</v>
      </c>
      <c r="M17" s="17">
        <v>15.341437798924828</v>
      </c>
      <c r="N17" s="17">
        <f>L17/M17</f>
        <v>3.939201633913854</v>
      </c>
      <c r="O17" s="17">
        <f>TDIST(ABS(N17),$L$13,2)</f>
        <v>5.1968428177893088E-4</v>
      </c>
      <c r="P17" s="17">
        <f>L17-TINV(P$10,$L$13)*M17</f>
        <v>28.954986601594335</v>
      </c>
      <c r="Q17" s="17">
        <f>L17+TINV(P$10,$L$13)*M17</f>
        <v>91.91104708663056</v>
      </c>
      <c r="W17" s="17" t="s">
        <v>35</v>
      </c>
      <c r="X17" s="17">
        <f t="array" ref="X17:Y20">[2]!PolyCoeff(A2:A31,B2:B31,X12)</f>
        <v>-37.559505992709632</v>
      </c>
      <c r="Y17" s="17">
        <v>24.016505876662567</v>
      </c>
      <c r="Z17" s="17">
        <f>X17/Y17</f>
        <v>-1.563903849527384</v>
      </c>
      <c r="AA17" s="17">
        <f>TDIST(ABS(Z17),$X$13,2)</f>
        <v>0.12993138506675717</v>
      </c>
      <c r="AB17" s="17">
        <f>X17-TINV(AB$10,$X$13)*Y17</f>
        <v>-86.926140835529097</v>
      </c>
      <c r="AC17" s="17">
        <f>X17+TINV(AB$10,$X$13)*Y17</f>
        <v>11.807128850109834</v>
      </c>
      <c r="AN17" s="7">
        <v>4</v>
      </c>
      <c r="AO17">
        <v>16</v>
      </c>
      <c r="AP17" s="8">
        <v>64</v>
      </c>
    </row>
    <row r="18" spans="1:42" x14ac:dyDescent="0.35">
      <c r="A18" s="3">
        <v>4.2</v>
      </c>
      <c r="B18">
        <v>229</v>
      </c>
      <c r="K18" t="s">
        <v>36</v>
      </c>
      <c r="L18">
        <v>-55.178924002860256</v>
      </c>
      <c r="M18">
        <v>8.7886334541111353</v>
      </c>
      <c r="N18">
        <f>L18/M18</f>
        <v>-6.2784418409267859</v>
      </c>
      <c r="O18">
        <f>TDIST(ABS(N18),$L$13,2)</f>
        <v>1.0192065917437278E-6</v>
      </c>
      <c r="P18">
        <f>L18-TINV(P$10,$L$13)*M18</f>
        <v>-73.211710322165032</v>
      </c>
      <c r="Q18">
        <f>L18+TINV(P$10,$L$13)*M18</f>
        <v>-37.146137683555487</v>
      </c>
      <c r="W18" t="s">
        <v>36</v>
      </c>
      <c r="X18">
        <v>47.750873485370242</v>
      </c>
      <c r="Y18">
        <v>23.087142715398013</v>
      </c>
      <c r="Z18">
        <f>X18/Y18</f>
        <v>2.0682885740348764</v>
      </c>
      <c r="AA18">
        <f>TDIST(ABS(Z18),$X$13,2)</f>
        <v>4.8694859002982503E-2</v>
      </c>
      <c r="AB18">
        <f>X18-TINV(AB$10,$X$13)*Y18</f>
        <v>0.29457197972026705</v>
      </c>
      <c r="AC18">
        <f>X18+TINV(AB$10,$X$13)*Y18</f>
        <v>95.207174991020224</v>
      </c>
      <c r="AN18" s="7">
        <v>4.2</v>
      </c>
      <c r="AO18">
        <v>17.64</v>
      </c>
      <c r="AP18" s="8">
        <v>74.088000000000008</v>
      </c>
    </row>
    <row r="19" spans="1:42" x14ac:dyDescent="0.35">
      <c r="A19" s="3">
        <v>4.4000000000000004</v>
      </c>
      <c r="B19">
        <v>241</v>
      </c>
      <c r="K19" s="10" t="s">
        <v>37</v>
      </c>
      <c r="L19" s="10">
        <v>21.927761997457484</v>
      </c>
      <c r="M19" s="10">
        <v>1.1052538856978602</v>
      </c>
      <c r="N19" s="10">
        <f>L19/M19</f>
        <v>19.83957014872853</v>
      </c>
      <c r="O19" s="10">
        <f>TDIST(ABS(N19),$L$13,2)</f>
        <v>1.2493367480333643E-17</v>
      </c>
      <c r="P19" s="10">
        <f>L19-TINV(P$10,$L$13)*M19</f>
        <v>19.659968346324199</v>
      </c>
      <c r="Q19" s="10">
        <f>L19+TINV(P$10,$L$13)*M19</f>
        <v>24.195555648590769</v>
      </c>
      <c r="W19" t="s">
        <v>37</v>
      </c>
      <c r="X19">
        <v>-7.9966647646013884</v>
      </c>
      <c r="Y19">
        <v>6.4841952157351939</v>
      </c>
      <c r="Z19">
        <f>X19/Y19</f>
        <v>-1.2332547831372944</v>
      </c>
      <c r="AA19">
        <f>TDIST(ABS(Z19),$X$13,2)</f>
        <v>0.22851461715716365</v>
      </c>
      <c r="AB19">
        <f>X19-TINV(AB$10,$X$13)*Y19</f>
        <v>-21.325118916452354</v>
      </c>
      <c r="AC19">
        <f>X19+TINV(AB$10,$X$13)*Y19</f>
        <v>5.3317893872495778</v>
      </c>
      <c r="AN19" s="7">
        <v>4.4000000000000004</v>
      </c>
      <c r="AO19">
        <v>19.360000000000003</v>
      </c>
      <c r="AP19" s="8">
        <v>85.184000000000026</v>
      </c>
    </row>
    <row r="20" spans="1:42" x14ac:dyDescent="0.35">
      <c r="A20" s="3">
        <v>4.5999999999999996</v>
      </c>
      <c r="B20">
        <v>249</v>
      </c>
      <c r="W20" s="10" t="s">
        <v>38</v>
      </c>
      <c r="X20" s="10">
        <v>2.5576433129964853</v>
      </c>
      <c r="Y20" s="10">
        <v>0.54962424527194631</v>
      </c>
      <c r="Z20" s="10">
        <f>X20/Y20</f>
        <v>4.6534397545199253</v>
      </c>
      <c r="AA20" s="10">
        <f>TDIST(ABS(Z20),$X$13,2)</f>
        <v>8.3907746490769367E-5</v>
      </c>
      <c r="AB20" s="10">
        <f>X20-TINV(AB$10,$X$13)*Y20</f>
        <v>1.4278744966481287</v>
      </c>
      <c r="AC20" s="10">
        <f>X20+TINV(AB$10,$X$13)*Y20</f>
        <v>3.6874121293448416</v>
      </c>
      <c r="AN20" s="7">
        <v>4.5999999999999996</v>
      </c>
      <c r="AO20">
        <v>21.159999999999997</v>
      </c>
      <c r="AP20" s="8">
        <v>97.335999999999984</v>
      </c>
    </row>
    <row r="21" spans="1:42" x14ac:dyDescent="0.35">
      <c r="A21" s="3">
        <v>4.8</v>
      </c>
      <c r="B21">
        <v>303</v>
      </c>
      <c r="AN21" s="7">
        <v>4.8</v>
      </c>
      <c r="AO21">
        <v>23.04</v>
      </c>
      <c r="AP21" s="8">
        <v>110.59199999999998</v>
      </c>
    </row>
    <row r="22" spans="1:42" x14ac:dyDescent="0.35">
      <c r="A22" s="3">
        <v>5</v>
      </c>
      <c r="B22">
        <v>339</v>
      </c>
      <c r="AN22" s="7">
        <v>5</v>
      </c>
      <c r="AO22">
        <v>25</v>
      </c>
      <c r="AP22" s="8">
        <v>125</v>
      </c>
    </row>
    <row r="23" spans="1:42" x14ac:dyDescent="0.35">
      <c r="A23" s="3">
        <v>5.2</v>
      </c>
      <c r="B23">
        <v>317</v>
      </c>
      <c r="AN23" s="7">
        <v>5.2</v>
      </c>
      <c r="AO23">
        <v>27.040000000000003</v>
      </c>
      <c r="AP23" s="8">
        <v>140.608</v>
      </c>
    </row>
    <row r="24" spans="1:42" x14ac:dyDescent="0.35">
      <c r="A24" s="3">
        <v>5.4</v>
      </c>
      <c r="B24">
        <v>387</v>
      </c>
      <c r="AN24" s="7">
        <v>5.4</v>
      </c>
      <c r="AO24">
        <v>29.160000000000004</v>
      </c>
      <c r="AP24" s="8">
        <v>157.46400000000003</v>
      </c>
    </row>
    <row r="25" spans="1:42" x14ac:dyDescent="0.35">
      <c r="A25" s="3">
        <v>5.6</v>
      </c>
      <c r="B25">
        <v>430</v>
      </c>
      <c r="AN25" s="7">
        <v>5.6</v>
      </c>
      <c r="AO25">
        <v>31.359999999999996</v>
      </c>
      <c r="AP25" s="8">
        <v>175.61599999999996</v>
      </c>
    </row>
    <row r="26" spans="1:42" x14ac:dyDescent="0.35">
      <c r="A26" s="3">
        <v>5.8</v>
      </c>
      <c r="B26">
        <v>478</v>
      </c>
      <c r="AN26" s="7">
        <v>5.8</v>
      </c>
      <c r="AO26">
        <v>33.64</v>
      </c>
      <c r="AP26" s="8">
        <v>195.11199999999999</v>
      </c>
    </row>
    <row r="27" spans="1:42" x14ac:dyDescent="0.35">
      <c r="A27" s="3">
        <v>6</v>
      </c>
      <c r="B27">
        <v>510</v>
      </c>
      <c r="AN27" s="7">
        <v>6</v>
      </c>
      <c r="AO27">
        <v>36</v>
      </c>
      <c r="AP27" s="8">
        <v>216</v>
      </c>
    </row>
    <row r="28" spans="1:42" x14ac:dyDescent="0.35">
      <c r="A28" s="3">
        <v>6.2</v>
      </c>
      <c r="B28">
        <v>560</v>
      </c>
      <c r="AN28" s="7">
        <v>6.2</v>
      </c>
      <c r="AO28">
        <v>38.440000000000005</v>
      </c>
      <c r="AP28" s="8">
        <v>238.32800000000003</v>
      </c>
    </row>
    <row r="29" spans="1:42" x14ac:dyDescent="0.35">
      <c r="A29" s="3">
        <v>6.4</v>
      </c>
      <c r="B29">
        <v>600</v>
      </c>
      <c r="AN29" s="7">
        <v>6.4</v>
      </c>
      <c r="AO29">
        <v>40.960000000000008</v>
      </c>
      <c r="AP29" s="8">
        <v>262.14400000000006</v>
      </c>
    </row>
    <row r="30" spans="1:42" x14ac:dyDescent="0.35">
      <c r="A30" s="3">
        <v>6.6</v>
      </c>
      <c r="B30">
        <v>690</v>
      </c>
      <c r="AN30" s="7">
        <v>6.6</v>
      </c>
      <c r="AO30">
        <v>43.559999999999995</v>
      </c>
      <c r="AP30" s="8">
        <v>287.49599999999998</v>
      </c>
    </row>
    <row r="31" spans="1:42" x14ac:dyDescent="0.35">
      <c r="A31" s="3">
        <v>6.8</v>
      </c>
      <c r="B31">
        <v>710</v>
      </c>
      <c r="AN31" s="9">
        <v>6.8</v>
      </c>
      <c r="AO31" s="10">
        <v>46.239999999999995</v>
      </c>
      <c r="AP31" s="11">
        <v>314.43199999999996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C818D-16A2-41F9-956B-E718E747315C}">
  <sheetPr codeName="Sheet60"/>
  <dimension ref="A1:G31"/>
  <sheetViews>
    <sheetView workbookViewId="0">
      <selection activeCell="F16" sqref="F16"/>
    </sheetView>
  </sheetViews>
  <sheetFormatPr defaultRowHeight="14.5" x14ac:dyDescent="0.35"/>
  <cols>
    <col min="1" max="1" width="6.81640625" style="3" customWidth="1"/>
    <col min="2" max="2" width="6.81640625" customWidth="1"/>
    <col min="3" max="3" width="5" customWidth="1"/>
  </cols>
  <sheetData>
    <row r="1" spans="1:7" x14ac:dyDescent="0.35">
      <c r="A1" s="1" t="s">
        <v>0</v>
      </c>
      <c r="B1" s="2" t="s">
        <v>1</v>
      </c>
      <c r="D1" t="str">
        <f>B1</f>
        <v>Y</v>
      </c>
      <c r="E1" s="3" t="str">
        <f>A1</f>
        <v>X</v>
      </c>
      <c r="F1" t="str">
        <f>A1&amp;"^"&amp;2</f>
        <v>X^2</v>
      </c>
      <c r="G1" t="str">
        <f>A1&amp;"^"&amp;3</f>
        <v>X^3</v>
      </c>
    </row>
    <row r="2" spans="1:7" x14ac:dyDescent="0.35">
      <c r="A2" s="3">
        <v>1</v>
      </c>
      <c r="B2">
        <v>7</v>
      </c>
      <c r="D2">
        <f t="shared" ref="D2:D31" si="0">B2</f>
        <v>7</v>
      </c>
      <c r="E2" s="3">
        <f t="shared" ref="E2:E31" si="1">A2</f>
        <v>1</v>
      </c>
      <c r="F2">
        <f>$A2^2</f>
        <v>1</v>
      </c>
      <c r="G2">
        <f>$A2^3</f>
        <v>1</v>
      </c>
    </row>
    <row r="3" spans="1:7" x14ac:dyDescent="0.35">
      <c r="A3" s="3">
        <v>1.2</v>
      </c>
      <c r="B3">
        <v>12</v>
      </c>
      <c r="D3">
        <f t="shared" si="0"/>
        <v>12</v>
      </c>
      <c r="E3" s="3">
        <f t="shared" si="1"/>
        <v>1.2</v>
      </c>
      <c r="F3">
        <f t="shared" ref="F3:F31" si="2">$A3^2</f>
        <v>1.44</v>
      </c>
      <c r="G3">
        <f t="shared" ref="G3:G31" si="3">$A3^3</f>
        <v>1.728</v>
      </c>
    </row>
    <row r="4" spans="1:7" x14ac:dyDescent="0.35">
      <c r="A4" s="3">
        <v>1.4</v>
      </c>
      <c r="B4">
        <v>18</v>
      </c>
      <c r="D4">
        <f t="shared" si="0"/>
        <v>18</v>
      </c>
      <c r="E4" s="3">
        <f t="shared" si="1"/>
        <v>1.4</v>
      </c>
      <c r="F4">
        <f t="shared" si="2"/>
        <v>1.9599999999999997</v>
      </c>
      <c r="G4">
        <f t="shared" si="3"/>
        <v>2.7439999999999993</v>
      </c>
    </row>
    <row r="5" spans="1:7" x14ac:dyDescent="0.35">
      <c r="A5" s="3">
        <v>1.6</v>
      </c>
      <c r="B5">
        <v>27</v>
      </c>
      <c r="D5">
        <f t="shared" si="0"/>
        <v>27</v>
      </c>
      <c r="E5" s="3">
        <f t="shared" si="1"/>
        <v>1.6</v>
      </c>
      <c r="F5">
        <f t="shared" si="2"/>
        <v>2.5600000000000005</v>
      </c>
      <c r="G5">
        <f t="shared" si="3"/>
        <v>4.096000000000001</v>
      </c>
    </row>
    <row r="6" spans="1:7" x14ac:dyDescent="0.35">
      <c r="A6" s="3">
        <v>1.8</v>
      </c>
      <c r="B6">
        <v>38</v>
      </c>
      <c r="D6">
        <f t="shared" si="0"/>
        <v>38</v>
      </c>
      <c r="E6" s="3">
        <f t="shared" si="1"/>
        <v>1.8</v>
      </c>
      <c r="F6">
        <f t="shared" si="2"/>
        <v>3.24</v>
      </c>
      <c r="G6">
        <f t="shared" si="3"/>
        <v>5.8320000000000007</v>
      </c>
    </row>
    <row r="7" spans="1:7" x14ac:dyDescent="0.35">
      <c r="A7" s="3">
        <v>2</v>
      </c>
      <c r="B7">
        <v>51</v>
      </c>
      <c r="D7">
        <f t="shared" si="0"/>
        <v>51</v>
      </c>
      <c r="E7" s="3">
        <f t="shared" si="1"/>
        <v>2</v>
      </c>
      <c r="F7">
        <f t="shared" si="2"/>
        <v>4</v>
      </c>
      <c r="G7">
        <f t="shared" si="3"/>
        <v>8</v>
      </c>
    </row>
    <row r="8" spans="1:7" x14ac:dyDescent="0.35">
      <c r="A8" s="3">
        <v>2.2000000000000002</v>
      </c>
      <c r="B8">
        <v>56</v>
      </c>
      <c r="D8">
        <f t="shared" si="0"/>
        <v>56</v>
      </c>
      <c r="E8" s="3">
        <f t="shared" si="1"/>
        <v>2.2000000000000002</v>
      </c>
      <c r="F8">
        <f t="shared" si="2"/>
        <v>4.8400000000000007</v>
      </c>
      <c r="G8">
        <f t="shared" si="3"/>
        <v>10.648000000000003</v>
      </c>
    </row>
    <row r="9" spans="1:7" x14ac:dyDescent="0.35">
      <c r="A9" s="3">
        <v>2.4</v>
      </c>
      <c r="B9">
        <v>64</v>
      </c>
      <c r="D9">
        <f t="shared" si="0"/>
        <v>64</v>
      </c>
      <c r="E9" s="3">
        <f t="shared" si="1"/>
        <v>2.4</v>
      </c>
      <c r="F9">
        <f t="shared" si="2"/>
        <v>5.76</v>
      </c>
      <c r="G9">
        <f t="shared" si="3"/>
        <v>13.824</v>
      </c>
    </row>
    <row r="10" spans="1:7" x14ac:dyDescent="0.35">
      <c r="A10" s="3">
        <v>2.6</v>
      </c>
      <c r="B10">
        <v>76</v>
      </c>
      <c r="D10">
        <f t="shared" si="0"/>
        <v>76</v>
      </c>
      <c r="E10" s="3">
        <f t="shared" si="1"/>
        <v>2.6</v>
      </c>
      <c r="F10">
        <f t="shared" si="2"/>
        <v>6.7600000000000007</v>
      </c>
      <c r="G10">
        <f t="shared" si="3"/>
        <v>17.576000000000004</v>
      </c>
    </row>
    <row r="11" spans="1:7" x14ac:dyDescent="0.35">
      <c r="A11" s="3">
        <v>2.8</v>
      </c>
      <c r="B11">
        <v>95</v>
      </c>
      <c r="D11">
        <f t="shared" si="0"/>
        <v>95</v>
      </c>
      <c r="E11" s="3">
        <f t="shared" si="1"/>
        <v>2.8</v>
      </c>
      <c r="F11">
        <f t="shared" si="2"/>
        <v>7.839999999999999</v>
      </c>
      <c r="G11">
        <f t="shared" si="3"/>
        <v>21.951999999999995</v>
      </c>
    </row>
    <row r="12" spans="1:7" x14ac:dyDescent="0.35">
      <c r="A12" s="3">
        <v>3</v>
      </c>
      <c r="B12">
        <v>111</v>
      </c>
      <c r="D12">
        <f t="shared" si="0"/>
        <v>111</v>
      </c>
      <c r="E12" s="3">
        <f t="shared" si="1"/>
        <v>3</v>
      </c>
      <c r="F12">
        <f t="shared" si="2"/>
        <v>9</v>
      </c>
      <c r="G12">
        <f t="shared" si="3"/>
        <v>27</v>
      </c>
    </row>
    <row r="13" spans="1:7" x14ac:dyDescent="0.35">
      <c r="A13" s="3">
        <v>3.2</v>
      </c>
      <c r="B13">
        <v>107</v>
      </c>
      <c r="D13">
        <f t="shared" si="0"/>
        <v>107</v>
      </c>
      <c r="E13" s="3">
        <f t="shared" si="1"/>
        <v>3.2</v>
      </c>
      <c r="F13">
        <f t="shared" si="2"/>
        <v>10.240000000000002</v>
      </c>
      <c r="G13">
        <f t="shared" si="3"/>
        <v>32.768000000000008</v>
      </c>
    </row>
    <row r="14" spans="1:7" x14ac:dyDescent="0.35">
      <c r="A14" s="3">
        <v>3.4</v>
      </c>
      <c r="B14">
        <v>121</v>
      </c>
      <c r="D14">
        <f t="shared" si="0"/>
        <v>121</v>
      </c>
      <c r="E14" s="3">
        <f t="shared" si="1"/>
        <v>3.4</v>
      </c>
      <c r="F14">
        <f t="shared" si="2"/>
        <v>11.559999999999999</v>
      </c>
      <c r="G14">
        <f t="shared" si="3"/>
        <v>39.303999999999995</v>
      </c>
    </row>
    <row r="15" spans="1:7" x14ac:dyDescent="0.35">
      <c r="A15" s="3">
        <v>3.6</v>
      </c>
      <c r="B15">
        <v>143</v>
      </c>
      <c r="D15">
        <f t="shared" si="0"/>
        <v>143</v>
      </c>
      <c r="E15" s="3">
        <f t="shared" si="1"/>
        <v>3.6</v>
      </c>
      <c r="F15">
        <f t="shared" si="2"/>
        <v>12.96</v>
      </c>
      <c r="G15">
        <f t="shared" si="3"/>
        <v>46.656000000000006</v>
      </c>
    </row>
    <row r="16" spans="1:7" x14ac:dyDescent="0.35">
      <c r="A16" s="3">
        <v>3.8</v>
      </c>
      <c r="B16">
        <v>168</v>
      </c>
      <c r="D16">
        <f t="shared" si="0"/>
        <v>168</v>
      </c>
      <c r="E16" s="3">
        <f t="shared" si="1"/>
        <v>3.8</v>
      </c>
      <c r="F16">
        <f t="shared" si="2"/>
        <v>14.44</v>
      </c>
      <c r="G16">
        <f t="shared" si="3"/>
        <v>54.871999999999993</v>
      </c>
    </row>
    <row r="17" spans="1:7" x14ac:dyDescent="0.35">
      <c r="A17" s="3">
        <v>4</v>
      </c>
      <c r="B17">
        <v>197</v>
      </c>
      <c r="D17">
        <f t="shared" si="0"/>
        <v>197</v>
      </c>
      <c r="E17" s="3">
        <f t="shared" si="1"/>
        <v>4</v>
      </c>
      <c r="F17">
        <f t="shared" si="2"/>
        <v>16</v>
      </c>
      <c r="G17">
        <f t="shared" si="3"/>
        <v>64</v>
      </c>
    </row>
    <row r="18" spans="1:7" x14ac:dyDescent="0.35">
      <c r="A18" s="3">
        <v>4.2</v>
      </c>
      <c r="B18">
        <v>229</v>
      </c>
      <c r="D18">
        <f t="shared" si="0"/>
        <v>229</v>
      </c>
      <c r="E18" s="3">
        <f t="shared" si="1"/>
        <v>4.2</v>
      </c>
      <c r="F18">
        <f t="shared" si="2"/>
        <v>17.64</v>
      </c>
      <c r="G18">
        <f t="shared" si="3"/>
        <v>74.088000000000008</v>
      </c>
    </row>
    <row r="19" spans="1:7" x14ac:dyDescent="0.35">
      <c r="A19" s="3">
        <v>4.4000000000000004</v>
      </c>
      <c r="B19">
        <v>241</v>
      </c>
      <c r="D19">
        <f t="shared" si="0"/>
        <v>241</v>
      </c>
      <c r="E19" s="3">
        <f t="shared" si="1"/>
        <v>4.4000000000000004</v>
      </c>
      <c r="F19">
        <f t="shared" si="2"/>
        <v>19.360000000000003</v>
      </c>
      <c r="G19">
        <f t="shared" si="3"/>
        <v>85.184000000000026</v>
      </c>
    </row>
    <row r="20" spans="1:7" x14ac:dyDescent="0.35">
      <c r="A20" s="3">
        <v>4.5999999999999996</v>
      </c>
      <c r="B20">
        <v>249</v>
      </c>
      <c r="D20">
        <f t="shared" si="0"/>
        <v>249</v>
      </c>
      <c r="E20" s="3">
        <f t="shared" si="1"/>
        <v>4.5999999999999996</v>
      </c>
      <c r="F20">
        <f t="shared" si="2"/>
        <v>21.159999999999997</v>
      </c>
      <c r="G20">
        <f t="shared" si="3"/>
        <v>97.33599999999997</v>
      </c>
    </row>
    <row r="21" spans="1:7" x14ac:dyDescent="0.35">
      <c r="A21" s="3">
        <v>4.8</v>
      </c>
      <c r="B21">
        <v>303</v>
      </c>
      <c r="D21">
        <f t="shared" si="0"/>
        <v>303</v>
      </c>
      <c r="E21" s="3">
        <f t="shared" si="1"/>
        <v>4.8</v>
      </c>
      <c r="F21">
        <f t="shared" si="2"/>
        <v>23.04</v>
      </c>
      <c r="G21">
        <f t="shared" si="3"/>
        <v>110.592</v>
      </c>
    </row>
    <row r="22" spans="1:7" x14ac:dyDescent="0.35">
      <c r="A22" s="3">
        <v>5</v>
      </c>
      <c r="B22">
        <v>339</v>
      </c>
      <c r="D22">
        <f t="shared" si="0"/>
        <v>339</v>
      </c>
      <c r="E22" s="3">
        <f t="shared" si="1"/>
        <v>5</v>
      </c>
      <c r="F22">
        <f t="shared" si="2"/>
        <v>25</v>
      </c>
      <c r="G22">
        <f t="shared" si="3"/>
        <v>125</v>
      </c>
    </row>
    <row r="23" spans="1:7" x14ac:dyDescent="0.35">
      <c r="A23" s="3">
        <v>5.2</v>
      </c>
      <c r="B23">
        <v>317</v>
      </c>
      <c r="D23">
        <f t="shared" si="0"/>
        <v>317</v>
      </c>
      <c r="E23" s="3">
        <f t="shared" si="1"/>
        <v>5.2</v>
      </c>
      <c r="F23">
        <f t="shared" si="2"/>
        <v>27.040000000000003</v>
      </c>
      <c r="G23">
        <f t="shared" si="3"/>
        <v>140.60800000000003</v>
      </c>
    </row>
    <row r="24" spans="1:7" x14ac:dyDescent="0.35">
      <c r="A24" s="3">
        <v>5.4</v>
      </c>
      <c r="B24">
        <v>387</v>
      </c>
      <c r="D24">
        <f t="shared" si="0"/>
        <v>387</v>
      </c>
      <c r="E24" s="3">
        <f t="shared" si="1"/>
        <v>5.4</v>
      </c>
      <c r="F24">
        <f t="shared" si="2"/>
        <v>29.160000000000004</v>
      </c>
      <c r="G24">
        <f t="shared" si="3"/>
        <v>157.46400000000003</v>
      </c>
    </row>
    <row r="25" spans="1:7" x14ac:dyDescent="0.35">
      <c r="A25" s="3">
        <v>5.6</v>
      </c>
      <c r="B25">
        <v>430</v>
      </c>
      <c r="D25">
        <f t="shared" si="0"/>
        <v>430</v>
      </c>
      <c r="E25" s="3">
        <f t="shared" si="1"/>
        <v>5.6</v>
      </c>
      <c r="F25">
        <f t="shared" si="2"/>
        <v>31.359999999999996</v>
      </c>
      <c r="G25">
        <f t="shared" si="3"/>
        <v>175.61599999999996</v>
      </c>
    </row>
    <row r="26" spans="1:7" x14ac:dyDescent="0.35">
      <c r="A26" s="3">
        <v>5.8</v>
      </c>
      <c r="B26">
        <v>478</v>
      </c>
      <c r="D26">
        <f t="shared" si="0"/>
        <v>478</v>
      </c>
      <c r="E26" s="3">
        <f t="shared" si="1"/>
        <v>5.8</v>
      </c>
      <c r="F26">
        <f t="shared" si="2"/>
        <v>33.64</v>
      </c>
      <c r="G26">
        <f t="shared" si="3"/>
        <v>195.11199999999999</v>
      </c>
    </row>
    <row r="27" spans="1:7" x14ac:dyDescent="0.35">
      <c r="A27" s="3">
        <v>6</v>
      </c>
      <c r="B27">
        <v>510</v>
      </c>
      <c r="D27">
        <f t="shared" si="0"/>
        <v>510</v>
      </c>
      <c r="E27" s="3">
        <f t="shared" si="1"/>
        <v>6</v>
      </c>
      <c r="F27">
        <f t="shared" si="2"/>
        <v>36</v>
      </c>
      <c r="G27">
        <f t="shared" si="3"/>
        <v>216</v>
      </c>
    </row>
    <row r="28" spans="1:7" x14ac:dyDescent="0.35">
      <c r="A28" s="3">
        <v>6.2</v>
      </c>
      <c r="B28">
        <v>560</v>
      </c>
      <c r="D28">
        <f t="shared" si="0"/>
        <v>560</v>
      </c>
      <c r="E28" s="3">
        <f t="shared" si="1"/>
        <v>6.2</v>
      </c>
      <c r="F28">
        <f t="shared" si="2"/>
        <v>38.440000000000005</v>
      </c>
      <c r="G28">
        <f t="shared" si="3"/>
        <v>238.32800000000003</v>
      </c>
    </row>
    <row r="29" spans="1:7" x14ac:dyDescent="0.35">
      <c r="A29" s="3">
        <v>6.4</v>
      </c>
      <c r="B29">
        <v>600</v>
      </c>
      <c r="D29">
        <f t="shared" si="0"/>
        <v>600</v>
      </c>
      <c r="E29" s="3">
        <f t="shared" si="1"/>
        <v>6.4</v>
      </c>
      <c r="F29">
        <f t="shared" si="2"/>
        <v>40.960000000000008</v>
      </c>
      <c r="G29">
        <f t="shared" si="3"/>
        <v>262.14400000000006</v>
      </c>
    </row>
    <row r="30" spans="1:7" x14ac:dyDescent="0.35">
      <c r="A30" s="3">
        <v>6.6</v>
      </c>
      <c r="B30">
        <v>690</v>
      </c>
      <c r="D30">
        <f t="shared" si="0"/>
        <v>690</v>
      </c>
      <c r="E30" s="3">
        <f t="shared" si="1"/>
        <v>6.6</v>
      </c>
      <c r="F30">
        <f t="shared" si="2"/>
        <v>43.559999999999995</v>
      </c>
      <c r="G30">
        <f t="shared" si="3"/>
        <v>287.49599999999998</v>
      </c>
    </row>
    <row r="31" spans="1:7" x14ac:dyDescent="0.35">
      <c r="A31" s="3">
        <v>6.8</v>
      </c>
      <c r="B31">
        <v>710</v>
      </c>
      <c r="D31">
        <f t="shared" si="0"/>
        <v>710</v>
      </c>
      <c r="E31" s="3">
        <f t="shared" si="1"/>
        <v>6.8</v>
      </c>
      <c r="F31">
        <f t="shared" si="2"/>
        <v>46.239999999999995</v>
      </c>
      <c r="G31">
        <f t="shared" si="3"/>
        <v>314.43199999999996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Poly Reg A</vt:lpstr>
      <vt:lpstr>Poly Reg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2025-10-14T08:12:28Z</dcterms:created>
  <dcterms:modified xsi:type="dcterms:W3CDTF">2025-10-14T08:16:58Z</dcterms:modified>
</cp:coreProperties>
</file>