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016B2B77-EBB0-4A60-A2D3-DC64AFA6AE3B}" xr6:coauthVersionLast="47" xr6:coauthVersionMax="47" xr10:uidLastSave="{6597ACBE-0B32-469C-AB1E-42074A65F87D}"/>
  <bookViews>
    <workbookView xWindow="-110" yWindow="-110" windowWidth="19420" windowHeight="10300" xr2:uid="{826B55E8-9974-4A7A-A9CE-447DC3CD6389}"/>
  </bookViews>
  <sheets>
    <sheet name="Title" sheetId="4" r:id="rId1"/>
    <sheet name="Mult Reg 6A" sheetId="2" r:id="rId2"/>
    <sheet name="Mult Reg 6B" sheetId="3" r:id="rId3"/>
  </sheets>
  <externalReferences>
    <externalReference r:id="rId4"/>
    <externalReference r:id="rId5"/>
    <externalReference r:id="rId6"/>
  </externalReferences>
  <definedNames>
    <definedName name="r_0">[3]Sheet17!$A$3:$A$264</definedName>
    <definedName name="r_1">[3]Sheet17!$B$3:$B$264</definedName>
    <definedName name="r_2">[3]Sheet17!$C$3:$C$264</definedName>
    <definedName name="r_3">[3]Sheet17!$D$3:$D$264</definedName>
    <definedName name="r_4">[3]Sheet17!$E$3:$E$264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3" l="1" a="1"/>
  <c r="E21" i="3" s="1"/>
  <c r="G16" i="3"/>
  <c r="F16" i="3"/>
  <c r="F15" i="3"/>
  <c r="F14" i="3"/>
  <c r="F10" i="3"/>
  <c r="G19" i="2" a="1"/>
  <c r="G21" i="2" s="1"/>
  <c r="F10" i="2"/>
  <c r="L20" i="3"/>
  <c r="G15" i="2"/>
  <c r="F15" i="2"/>
  <c r="F9" i="2"/>
  <c r="F8" i="2"/>
  <c r="F7" i="2"/>
  <c r="J14" i="2"/>
  <c r="I14" i="2"/>
  <c r="H14" i="2"/>
  <c r="H15" i="2"/>
  <c r="F19" i="2" a="1"/>
  <c r="F6" i="2"/>
  <c r="F19" i="3" a="1"/>
  <c r="G14" i="2"/>
  <c r="L21" i="3"/>
  <c r="F14" i="2"/>
  <c r="G16" i="2"/>
  <c r="F16" i="2"/>
  <c r="G21" i="3" l="1"/>
  <c r="F21" i="3"/>
  <c r="G20" i="3"/>
  <c r="F20" i="3"/>
  <c r="G19" i="3"/>
  <c r="F19" i="3"/>
  <c r="F21" i="2"/>
  <c r="F20" i="2"/>
  <c r="F19" i="2"/>
  <c r="E20" i="3"/>
  <c r="G19" i="2"/>
  <c r="G20" i="2"/>
  <c r="K20" i="2" l="1"/>
  <c r="J20" i="2"/>
  <c r="H20" i="2"/>
  <c r="I20" i="2" s="1"/>
  <c r="K21" i="2"/>
  <c r="J21" i="2"/>
  <c r="H21" i="2"/>
  <c r="I21" i="2" s="1"/>
  <c r="K20" i="3"/>
  <c r="J20" i="3"/>
  <c r="H20" i="3"/>
  <c r="I20" i="3" s="1"/>
  <c r="H21" i="3"/>
  <c r="I21" i="3" s="1"/>
  <c r="K21" i="3"/>
  <c r="J21" i="3"/>
  <c r="H19" i="2"/>
  <c r="I19" i="2" s="1"/>
  <c r="K19" i="2"/>
  <c r="J19" i="2"/>
  <c r="K19" i="3"/>
  <c r="J19" i="3"/>
  <c r="H19" i="3"/>
  <c r="I19" i="3" s="1"/>
  <c r="G14" i="3"/>
  <c r="G15" i="3" l="1"/>
  <c r="H14" i="3"/>
  <c r="F7" i="3"/>
  <c r="F6" i="3" l="1"/>
  <c r="F8" i="3"/>
  <c r="I6" i="3"/>
  <c r="I7" i="3" s="1"/>
  <c r="I8" i="3"/>
  <c r="H15" i="3"/>
  <c r="F9" i="3" s="1"/>
  <c r="I14" i="3" l="1"/>
  <c r="J14" i="3" s="1"/>
  <c r="K14" i="3" s="1"/>
</calcChain>
</file>

<file path=xl/sharedStrings.xml><?xml version="1.0" encoding="utf-8"?>
<sst xmlns="http://schemas.openxmlformats.org/spreadsheetml/2006/main" count="67" uniqueCount="46">
  <si>
    <t xml:space="preserve">Multiple Regression </t>
  </si>
  <si>
    <t>Color</t>
  </si>
  <si>
    <t>Quality</t>
  </si>
  <si>
    <t>Price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</si>
  <si>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</si>
  <si>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</si>
  <si>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</si>
  <si>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</si>
  <si>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</si>
  <si>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</si>
  <si>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</si>
  <si>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</si>
  <si>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</si>
  <si>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</si>
  <si>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</si>
  <si>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</si>
  <si>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</si>
  <si>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</si>
  <si>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</si>
  <si>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</si>
  <si>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</si>
  <si>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</si>
  <si>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</si>
  <si>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</si>
  <si>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</si>
  <si>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Intercept</t>
  </si>
  <si>
    <t>Regression data analysis (Real Statistics formulas inserted)</t>
  </si>
  <si>
    <t>Multiple Regression (Real Statistics data analysis tool)</t>
  </si>
  <si>
    <t>Regression Analysis</t>
  </si>
  <si>
    <t>OVERALL FIT</t>
  </si>
  <si>
    <t>AIC</t>
  </si>
  <si>
    <t>AICc</t>
  </si>
  <si>
    <t>SBC</t>
  </si>
  <si>
    <t>Alpha</t>
  </si>
  <si>
    <t>p-value</t>
  </si>
  <si>
    <t>sig</t>
  </si>
  <si>
    <t>coeff</t>
  </si>
  <si>
    <t>std err</t>
  </si>
  <si>
    <t>t stat</t>
  </si>
  <si>
    <t>lower</t>
  </si>
  <si>
    <t>upper</t>
  </si>
  <si>
    <t>vif</t>
  </si>
  <si>
    <t>Real Statistics Using Excel</t>
  </si>
  <si>
    <t>Updated</t>
  </si>
  <si>
    <t>Copyright © 2013 - 2025 Charles Zaiontz</t>
  </si>
  <si>
    <t>Real Statistics Capabilities for Multiple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</si>
</sst>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Continuous"/>
    </xf>
    <xf numFmtId="0" fontId="0" fillId="0" borderId="3" xfId="0" applyBorder="1"/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2" fillId="0" borderId="6" xfId="0" applyFont="1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.xlsx" TargetMode="External"/><Relationship Id="rId1" Type="http://schemas.openxmlformats.org/officeDocument/2006/relationships/externalLinkPath" Target="/38f5cd2f1f925cfd/Documenti/A%20Real%20Statistics%202020/Examples/Real%20Statistics%20Examples%20Regression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K4">
            <v>1.7514036585681367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>
        <row r="26">
          <cell r="J26">
            <v>4.5454545454545459</v>
          </cell>
          <cell r="K26">
            <v>25</v>
          </cell>
        </row>
        <row r="27">
          <cell r="J27">
            <v>13.636363636363637</v>
          </cell>
          <cell r="K27">
            <v>33</v>
          </cell>
        </row>
        <row r="28">
          <cell r="J28">
            <v>22.727272727272727</v>
          </cell>
          <cell r="K28">
            <v>38</v>
          </cell>
        </row>
        <row r="29">
          <cell r="J29">
            <v>31.81818181818182</v>
          </cell>
          <cell r="K29">
            <v>38</v>
          </cell>
        </row>
        <row r="30">
          <cell r="J30">
            <v>40.909090909090914</v>
          </cell>
          <cell r="K30">
            <v>43</v>
          </cell>
          <cell r="AD30">
            <v>25</v>
          </cell>
          <cell r="AE30">
            <v>-1.6906216295848977</v>
          </cell>
          <cell r="AP30">
            <v>-1.6906216295848977</v>
          </cell>
          <cell r="AQ30">
            <v>25</v>
          </cell>
        </row>
        <row r="31">
          <cell r="J31">
            <v>50.000000000000007</v>
          </cell>
          <cell r="K31">
            <v>49</v>
          </cell>
          <cell r="AD31">
            <v>33</v>
          </cell>
          <cell r="AE31">
            <v>-1.096803562093513</v>
          </cell>
          <cell r="AP31">
            <v>-1.096803562093513</v>
          </cell>
          <cell r="AQ31">
            <v>33</v>
          </cell>
        </row>
        <row r="32">
          <cell r="J32">
            <v>59.090909090909101</v>
          </cell>
          <cell r="K32">
            <v>51</v>
          </cell>
          <cell r="AD32">
            <v>38</v>
          </cell>
          <cell r="AE32">
            <v>-0.74785859476330196</v>
          </cell>
          <cell r="AP32">
            <v>-0.74785859476330196</v>
          </cell>
          <cell r="AQ32">
            <v>38</v>
          </cell>
        </row>
        <row r="33">
          <cell r="J33">
            <v>68.181818181818187</v>
          </cell>
          <cell r="K33">
            <v>51</v>
          </cell>
          <cell r="AD33">
            <v>38</v>
          </cell>
          <cell r="AE33">
            <v>-0.47278912099226744</v>
          </cell>
          <cell r="AP33">
            <v>-0.47278912099226744</v>
          </cell>
          <cell r="AQ33">
            <v>38</v>
          </cell>
        </row>
        <row r="34">
          <cell r="J34">
            <v>77.27272727272728</v>
          </cell>
          <cell r="K34">
            <v>55</v>
          </cell>
          <cell r="AD34">
            <v>43</v>
          </cell>
          <cell r="AE34">
            <v>-0.22988411757923208</v>
          </cell>
          <cell r="AP34">
            <v>-0.22988411757923208</v>
          </cell>
          <cell r="AQ34">
            <v>43</v>
          </cell>
        </row>
        <row r="35">
          <cell r="J35">
            <v>86.363636363636374</v>
          </cell>
          <cell r="K35">
            <v>65</v>
          </cell>
          <cell r="AD35">
            <v>49</v>
          </cell>
          <cell r="AE35">
            <v>0</v>
          </cell>
          <cell r="AP35">
            <v>0</v>
          </cell>
          <cell r="AQ35">
            <v>49</v>
          </cell>
        </row>
        <row r="36">
          <cell r="J36">
            <v>95.454545454545467</v>
          </cell>
          <cell r="K36">
            <v>71</v>
          </cell>
          <cell r="AD36">
            <v>51</v>
          </cell>
          <cell r="AE36">
            <v>0.22988411757923222</v>
          </cell>
          <cell r="AP36">
            <v>0.22988411757923222</v>
          </cell>
          <cell r="AQ36">
            <v>51</v>
          </cell>
        </row>
        <row r="37">
          <cell r="AD37">
            <v>51</v>
          </cell>
          <cell r="AE37">
            <v>0.47278912099226728</v>
          </cell>
          <cell r="AP37">
            <v>0.47278912099226728</v>
          </cell>
          <cell r="AQ37">
            <v>51</v>
          </cell>
        </row>
        <row r="38">
          <cell r="AD38">
            <v>55</v>
          </cell>
          <cell r="AE38">
            <v>0.74785859476330196</v>
          </cell>
          <cell r="AP38">
            <v>0.74785859476330196</v>
          </cell>
          <cell r="AQ38">
            <v>55</v>
          </cell>
        </row>
        <row r="39">
          <cell r="AD39">
            <v>65</v>
          </cell>
          <cell r="AE39">
            <v>1.096803562093513</v>
          </cell>
          <cell r="AP39">
            <v>1.096803562093513</v>
          </cell>
          <cell r="AQ39">
            <v>65</v>
          </cell>
        </row>
        <row r="40">
          <cell r="AD40">
            <v>71</v>
          </cell>
          <cell r="AE40">
            <v>1.6906216295848984</v>
          </cell>
          <cell r="AP40">
            <v>1.6906216295848984</v>
          </cell>
          <cell r="AQ40">
            <v>71</v>
          </cell>
        </row>
        <row r="41">
          <cell r="G41" t="str">
            <v>Residuals</v>
          </cell>
        </row>
        <row r="42">
          <cell r="F42">
            <v>7</v>
          </cell>
          <cell r="G42">
            <v>10.189500375171463</v>
          </cell>
          <cell r="I42">
            <v>5</v>
          </cell>
          <cell r="J42">
            <v>10.189500375171463</v>
          </cell>
        </row>
        <row r="43">
          <cell r="F43">
            <v>3</v>
          </cell>
          <cell r="G43">
            <v>-4.7461771326554327</v>
          </cell>
          <cell r="I43">
            <v>7</v>
          </cell>
          <cell r="J43">
            <v>-4.7461771326554327</v>
          </cell>
        </row>
        <row r="44">
          <cell r="F44">
            <v>5</v>
          </cell>
          <cell r="G44">
            <v>-5.2951693446143224</v>
          </cell>
          <cell r="I44">
            <v>8</v>
          </cell>
          <cell r="J44">
            <v>-5.2951693446143224</v>
          </cell>
        </row>
        <row r="45">
          <cell r="F45">
            <v>8</v>
          </cell>
          <cell r="G45">
            <v>-6.6721260575952073</v>
          </cell>
          <cell r="I45">
            <v>1</v>
          </cell>
          <cell r="J45">
            <v>-6.6721260575952073</v>
          </cell>
        </row>
        <row r="46">
          <cell r="F46">
            <v>9</v>
          </cell>
          <cell r="G46">
            <v>-2.0842453879789105</v>
          </cell>
          <cell r="I46">
            <v>3</v>
          </cell>
          <cell r="J46">
            <v>-2.0842453879789105</v>
          </cell>
        </row>
        <row r="47">
          <cell r="F47">
            <v>5</v>
          </cell>
          <cell r="G47">
            <v>1.7384925871303665</v>
          </cell>
          <cell r="I47">
            <v>4</v>
          </cell>
          <cell r="J47">
            <v>1.7384925871303665</v>
          </cell>
        </row>
        <row r="48">
          <cell r="F48">
            <v>4</v>
          </cell>
          <cell r="G48">
            <v>3.6674428833864141</v>
          </cell>
          <cell r="I48">
            <v>0</v>
          </cell>
          <cell r="J48">
            <v>3.6674428833864141</v>
          </cell>
        </row>
        <row r="49">
          <cell r="F49">
            <v>2</v>
          </cell>
          <cell r="G49">
            <v>-1.0924732852078947</v>
          </cell>
          <cell r="I49">
            <v>6</v>
          </cell>
          <cell r="J49">
            <v>-1.0924732852078947</v>
          </cell>
        </row>
        <row r="50">
          <cell r="F50">
            <v>8</v>
          </cell>
          <cell r="G50">
            <v>3.7773810447877594</v>
          </cell>
          <cell r="I50">
            <v>7</v>
          </cell>
          <cell r="J50">
            <v>3.7773810447877594</v>
          </cell>
        </row>
        <row r="51">
          <cell r="F51">
            <v>6</v>
          </cell>
          <cell r="G51">
            <v>4.8432042226190006</v>
          </cell>
          <cell r="I51">
            <v>4</v>
          </cell>
          <cell r="J51">
            <v>4.8432042226190006</v>
          </cell>
        </row>
        <row r="52">
          <cell r="F52">
            <v>9</v>
          </cell>
          <cell r="G52">
            <v>-4.3258299050427382</v>
          </cell>
          <cell r="I52">
            <v>2</v>
          </cell>
          <cell r="J52">
            <v>-4.3258299050427382</v>
          </cell>
        </row>
        <row r="57">
          <cell r="G57" t="str">
            <v>Price</v>
          </cell>
          <cell r="H57" t="str">
            <v>Pred Price</v>
          </cell>
          <cell r="K57" t="str">
            <v>Price</v>
          </cell>
          <cell r="L57" t="str">
            <v>Pred Price</v>
          </cell>
        </row>
        <row r="58">
          <cell r="F58">
            <v>7</v>
          </cell>
          <cell r="G58">
            <v>65</v>
          </cell>
          <cell r="H58">
            <v>54.810499624828537</v>
          </cell>
          <cell r="J58">
            <v>5</v>
          </cell>
          <cell r="K58">
            <v>65</v>
          </cell>
          <cell r="L58">
            <v>54.810499624828537</v>
          </cell>
        </row>
        <row r="59">
          <cell r="F59">
            <v>3</v>
          </cell>
          <cell r="G59">
            <v>38</v>
          </cell>
          <cell r="H59">
            <v>42.746177132655433</v>
          </cell>
          <cell r="J59">
            <v>7</v>
          </cell>
          <cell r="K59">
            <v>38</v>
          </cell>
          <cell r="L59">
            <v>42.746177132655433</v>
          </cell>
        </row>
        <row r="60">
          <cell r="F60">
            <v>5</v>
          </cell>
          <cell r="G60">
            <v>51</v>
          </cell>
          <cell r="H60">
            <v>56.295169344614322</v>
          </cell>
          <cell r="J60">
            <v>8</v>
          </cell>
          <cell r="K60">
            <v>51</v>
          </cell>
          <cell r="L60">
            <v>56.295169344614322</v>
          </cell>
        </row>
        <row r="61">
          <cell r="F61">
            <v>8</v>
          </cell>
          <cell r="G61">
            <v>38</v>
          </cell>
          <cell r="H61">
            <v>44.672126057595207</v>
          </cell>
          <cell r="J61">
            <v>1</v>
          </cell>
          <cell r="K61">
            <v>38</v>
          </cell>
          <cell r="L61">
            <v>44.672126057595207</v>
          </cell>
        </row>
        <row r="62">
          <cell r="F62">
            <v>9</v>
          </cell>
          <cell r="G62">
            <v>55</v>
          </cell>
          <cell r="H62">
            <v>57.08424538797891</v>
          </cell>
          <cell r="J62">
            <v>3</v>
          </cell>
          <cell r="K62">
            <v>55</v>
          </cell>
          <cell r="L62">
            <v>57.08424538797891</v>
          </cell>
        </row>
        <row r="63">
          <cell r="F63">
            <v>5</v>
          </cell>
          <cell r="G63">
            <v>43</v>
          </cell>
          <cell r="H63">
            <v>41.261507412869634</v>
          </cell>
          <cell r="J63">
            <v>4</v>
          </cell>
          <cell r="K63">
            <v>43</v>
          </cell>
          <cell r="L63">
            <v>41.261507412869634</v>
          </cell>
        </row>
        <row r="64">
          <cell r="F64">
            <v>4</v>
          </cell>
          <cell r="G64">
            <v>25</v>
          </cell>
          <cell r="H64">
            <v>21.332557116613586</v>
          </cell>
          <cell r="J64">
            <v>0</v>
          </cell>
          <cell r="K64">
            <v>25</v>
          </cell>
          <cell r="L64">
            <v>21.332557116613586</v>
          </cell>
        </row>
        <row r="65">
          <cell r="F65">
            <v>2</v>
          </cell>
          <cell r="G65">
            <v>33</v>
          </cell>
          <cell r="H65">
            <v>34.092473285207895</v>
          </cell>
          <cell r="J65">
            <v>6</v>
          </cell>
          <cell r="K65">
            <v>33</v>
          </cell>
          <cell r="L65">
            <v>34.092473285207895</v>
          </cell>
        </row>
        <row r="66">
          <cell r="F66">
            <v>8</v>
          </cell>
          <cell r="G66">
            <v>71</v>
          </cell>
          <cell r="H66">
            <v>67.222618955212241</v>
          </cell>
          <cell r="J66">
            <v>7</v>
          </cell>
          <cell r="K66">
            <v>71</v>
          </cell>
          <cell r="L66">
            <v>67.222618955212241</v>
          </cell>
        </row>
        <row r="67">
          <cell r="F67">
            <v>6</v>
          </cell>
          <cell r="G67">
            <v>51</v>
          </cell>
          <cell r="H67">
            <v>46.156795777380999</v>
          </cell>
          <cell r="J67">
            <v>4</v>
          </cell>
          <cell r="K67">
            <v>51</v>
          </cell>
          <cell r="L67">
            <v>46.156795777380999</v>
          </cell>
        </row>
        <row r="68">
          <cell r="F68">
            <v>9</v>
          </cell>
          <cell r="G68">
            <v>49</v>
          </cell>
          <cell r="H68">
            <v>53.325829905042738</v>
          </cell>
          <cell r="J68">
            <v>2</v>
          </cell>
          <cell r="K68">
            <v>49</v>
          </cell>
          <cell r="L68">
            <v>53.325829905042738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AdjRSquare"/>
      <definedName name="DEsign"/>
      <definedName name="dfReg"/>
      <definedName name="dfRegTot"/>
      <definedName name="dfRes"/>
      <definedName name="MSReg"/>
      <definedName name="MSRes"/>
      <definedName name="MultipleR"/>
      <definedName name="RegCoeff"/>
      <definedName name="RegF"/>
      <definedName name="RegSE"/>
      <definedName name="RegTEST"/>
      <definedName name="RSquare"/>
      <definedName name="SSReg"/>
      <definedName name="SSRegTot"/>
      <definedName name="SSRes"/>
      <definedName name="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E81AC-3B2C-4E25-A935-9E1D3EF65650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42</v>
      </c>
    </row>
    <row r="2" spans="1:2" x14ac:dyDescent="0.35">
      <c r="A2" t="s">
        <v>45</v>
      </c>
    </row>
    <row r="4" spans="1:2" x14ac:dyDescent="0.35">
      <c r="A4" t="s">
        <v>43</v>
      </c>
      <c r="B4" s="11">
        <v>45967</v>
      </c>
    </row>
    <row r="6" spans="1:2" x14ac:dyDescent="0.35">
      <c r="A6" s="12" t="s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3A8D8-4BFE-464D-A93C-A380F84D6F02}">
  <sheetPr codeName="Sheet207"/>
  <dimension ref="A1:K21"/>
  <sheetViews>
    <sheetView workbookViewId="0">
      <selection activeCell="J14" sqref="J14"/>
    </sheetView>
  </sheetViews>
  <sheetFormatPr defaultRowHeight="14.5" x14ac:dyDescent="0.35"/>
  <cols>
    <col min="1" max="3" width="7.54296875" customWidth="1"/>
    <col min="4" max="4" width="6.54296875" customWidth="1"/>
    <col min="5" max="5" width="17.81640625" customWidth="1"/>
    <col min="6" max="6" width="13" customWidth="1"/>
    <col min="7" max="11" width="13.453125" customWidth="1"/>
  </cols>
  <sheetData>
    <row r="1" spans="1:10" x14ac:dyDescent="0.35">
      <c r="A1" s="1" t="s">
        <v>0</v>
      </c>
      <c r="E1" t="s">
        <v>26</v>
      </c>
    </row>
    <row r="3" spans="1:10" x14ac:dyDescent="0.35">
      <c r="A3" s="2" t="s">
        <v>1</v>
      </c>
      <c r="B3" s="2" t="s">
        <v>2</v>
      </c>
      <c r="C3" s="2" t="s">
        <v>3</v>
      </c>
      <c r="E3" t="s">
        <v>4</v>
      </c>
    </row>
    <row r="4" spans="1:10" ht="15" thickBot="1" x14ac:dyDescent="0.4">
      <c r="A4" s="3">
        <v>7</v>
      </c>
      <c r="B4" s="3">
        <v>5</v>
      </c>
      <c r="C4" s="3">
        <v>65</v>
      </c>
    </row>
    <row r="5" spans="1:10" x14ac:dyDescent="0.35">
      <c r="A5" s="3">
        <v>3</v>
      </c>
      <c r="B5" s="3">
        <v>7</v>
      </c>
      <c r="C5" s="3">
        <v>38</v>
      </c>
      <c r="E5" s="4" t="s">
        <v>5</v>
      </c>
      <c r="F5" s="4"/>
    </row>
    <row r="6" spans="1:10" x14ac:dyDescent="0.35">
      <c r="A6" s="3">
        <v>5</v>
      </c>
      <c r="B6" s="3">
        <v>8</v>
      </c>
      <c r="C6" s="3">
        <v>51</v>
      </c>
      <c r="E6" t="s">
        <v>6</v>
      </c>
      <c r="F6">
        <f>[2]!MultipleR(A4:B14,C4:C14)</f>
        <v>0.92233072739359667</v>
      </c>
    </row>
    <row r="7" spans="1:10" x14ac:dyDescent="0.35">
      <c r="A7" s="3">
        <v>8</v>
      </c>
      <c r="B7" s="3">
        <v>1</v>
      </c>
      <c r="C7" s="3">
        <v>38</v>
      </c>
      <c r="E7" t="s">
        <v>7</v>
      </c>
      <c r="F7">
        <f>[2]!RSquare(A4:B14,C4:C14)</f>
        <v>0.85069397069440122</v>
      </c>
    </row>
    <row r="8" spans="1:10" x14ac:dyDescent="0.35">
      <c r="A8" s="3">
        <v>9</v>
      </c>
      <c r="B8" s="3">
        <v>3</v>
      </c>
      <c r="C8" s="3">
        <v>55</v>
      </c>
      <c r="E8" t="s">
        <v>8</v>
      </c>
      <c r="F8">
        <f>[2]!AdjRSquare(A4:B14,C4:C14)</f>
        <v>0.81336746336800148</v>
      </c>
    </row>
    <row r="9" spans="1:10" x14ac:dyDescent="0.35">
      <c r="A9" s="3">
        <v>5</v>
      </c>
      <c r="B9" s="3">
        <v>4</v>
      </c>
      <c r="C9" s="3">
        <v>43</v>
      </c>
      <c r="E9" t="s">
        <v>9</v>
      </c>
      <c r="F9">
        <f>[2]!RegSE(A4:B14,C4:C14)</f>
        <v>5.8880844651320681</v>
      </c>
    </row>
    <row r="10" spans="1:10" ht="15" thickBot="1" x14ac:dyDescent="0.4">
      <c r="A10" s="3">
        <v>4</v>
      </c>
      <c r="B10" s="3">
        <v>0</v>
      </c>
      <c r="C10" s="3">
        <v>25</v>
      </c>
      <c r="E10" s="5" t="s">
        <v>10</v>
      </c>
      <c r="F10" s="5">
        <f>COUNT(A4:A14)</f>
        <v>11</v>
      </c>
    </row>
    <row r="11" spans="1:10" x14ac:dyDescent="0.35">
      <c r="A11" s="3">
        <v>2</v>
      </c>
      <c r="B11" s="3">
        <v>6</v>
      </c>
      <c r="C11" s="3">
        <v>33</v>
      </c>
    </row>
    <row r="12" spans="1:10" ht="15" thickBot="1" x14ac:dyDescent="0.4">
      <c r="A12" s="3">
        <v>8</v>
      </c>
      <c r="B12" s="3">
        <v>7</v>
      </c>
      <c r="C12" s="3">
        <v>71</v>
      </c>
      <c r="E12" t="s">
        <v>11</v>
      </c>
    </row>
    <row r="13" spans="1:10" x14ac:dyDescent="0.35">
      <c r="A13" s="3">
        <v>6</v>
      </c>
      <c r="B13" s="3">
        <v>4</v>
      </c>
      <c r="C13" s="3">
        <v>51</v>
      </c>
      <c r="E13" s="6"/>
      <c r="F13" s="6" t="s">
        <v>12</v>
      </c>
      <c r="G13" s="6" t="s">
        <v>13</v>
      </c>
      <c r="H13" s="6" t="s">
        <v>14</v>
      </c>
      <c r="I13" s="6" t="s">
        <v>15</v>
      </c>
      <c r="J13" s="6" t="s">
        <v>16</v>
      </c>
    </row>
    <row r="14" spans="1:10" x14ac:dyDescent="0.35">
      <c r="A14" s="7">
        <v>9</v>
      </c>
      <c r="B14" s="7">
        <v>2</v>
      </c>
      <c r="C14" s="7">
        <v>49</v>
      </c>
      <c r="E14" t="s">
        <v>17</v>
      </c>
      <c r="F14">
        <f>[2]!dfReg(A4:B14)</f>
        <v>2</v>
      </c>
      <c r="G14">
        <f>[2]!SSReg(A4:B14,C4:C14)</f>
        <v>1580.2800542881264</v>
      </c>
      <c r="H14">
        <f>[2]!MSReg(A4:B14,C4:C14)</f>
        <v>790.1400271440632</v>
      </c>
      <c r="I14">
        <f>[2]!RegF(A4:B14,C4:C14)</f>
        <v>22.790612667173818</v>
      </c>
      <c r="J14">
        <f>[2]!RegTEST(A4:B14,C4:C14)</f>
        <v>4.969462106985123E-4</v>
      </c>
    </row>
    <row r="15" spans="1:10" x14ac:dyDescent="0.35">
      <c r="E15" t="s">
        <v>18</v>
      </c>
      <c r="F15">
        <f>[2]!dfRes(A4:B14)</f>
        <v>8</v>
      </c>
      <c r="G15">
        <f>[2]!SSRes(A4:B14,C4:C14)</f>
        <v>277.35630934823678</v>
      </c>
      <c r="H15">
        <f>[2]!MSRes(A4:B14,C4:C14)</f>
        <v>34.669538668529597</v>
      </c>
    </row>
    <row r="16" spans="1:10" ht="15" thickBot="1" x14ac:dyDescent="0.4">
      <c r="E16" s="5" t="s">
        <v>19</v>
      </c>
      <c r="F16" s="5">
        <f>[2]!dfRegTot(A4:B14)</f>
        <v>10</v>
      </c>
      <c r="G16" s="5">
        <f>[2]!SSRegTot(C4:C14)</f>
        <v>1857.6363636363633</v>
      </c>
      <c r="H16" s="5"/>
      <c r="I16" s="5"/>
      <c r="J16" s="5"/>
    </row>
    <row r="17" spans="5:11" ht="15" thickBot="1" x14ac:dyDescent="0.4"/>
    <row r="18" spans="5:11" x14ac:dyDescent="0.35">
      <c r="E18" s="6"/>
      <c r="F18" s="6" t="s">
        <v>20</v>
      </c>
      <c r="G18" s="6" t="s">
        <v>9</v>
      </c>
      <c r="H18" s="6" t="s">
        <v>21</v>
      </c>
      <c r="I18" s="6" t="s">
        <v>22</v>
      </c>
      <c r="J18" s="6" t="s">
        <v>23</v>
      </c>
      <c r="K18" s="6" t="s">
        <v>24</v>
      </c>
    </row>
    <row r="19" spans="5:11" x14ac:dyDescent="0.35">
      <c r="E19" t="s">
        <v>25</v>
      </c>
      <c r="F19">
        <f t="array" ref="F19:F21">[2]!RegCoeff(A4:B14,C4:C14)</f>
        <v>1.7514036585681438</v>
      </c>
      <c r="G19" t="e">
        <f t="array" aca="1" ref="G19:G21" ca="1">RegCoeffSE(A4:B14,C4:C14)</f>
        <v>#NAME?</v>
      </c>
      <c r="H19" t="e">
        <f ca="1">F19/G19</f>
        <v>#NAME?</v>
      </c>
      <c r="I19" t="e">
        <f ca="1">TDIST(ABS(H19),$F$15,2)</f>
        <v>#NAME?</v>
      </c>
      <c r="J19" t="e">
        <f ca="1">F19-TINV(0.05,$F$15)*G19</f>
        <v>#NAME?</v>
      </c>
      <c r="K19" t="e">
        <f ca="1">F19+TINV(0.05,$F$15)*G19</f>
        <v>#NAME?</v>
      </c>
    </row>
    <row r="20" spans="5:11" x14ac:dyDescent="0.35">
      <c r="E20" t="s">
        <v>1</v>
      </c>
      <c r="F20">
        <v>4.8952883645113721</v>
      </c>
      <c r="G20" t="e">
        <f ca="1"/>
        <v>#NAME?</v>
      </c>
      <c r="H20" t="e">
        <f ca="1">F20/G20</f>
        <v>#NAME?</v>
      </c>
      <c r="I20" t="e">
        <f ca="1">TDIST(ABS(H20),$F$15,2)</f>
        <v>#NAME?</v>
      </c>
      <c r="J20" t="e">
        <f ca="1">F20-TINV(0.05,$F$15)*G20</f>
        <v>#NAME?</v>
      </c>
      <c r="K20" t="e">
        <f ca="1">F20+TINV(0.05,$F$15)*G20</f>
        <v>#NAME?</v>
      </c>
    </row>
    <row r="21" spans="5:11" ht="15" thickBot="1" x14ac:dyDescent="0.4">
      <c r="E21" s="5" t="s">
        <v>2</v>
      </c>
      <c r="F21" s="5">
        <v>3.7584154829361673</v>
      </c>
      <c r="G21" s="5" t="e">
        <f ca="1"/>
        <v>#NAME?</v>
      </c>
      <c r="H21" s="5" t="e">
        <f ca="1">F21/G21</f>
        <v>#NAME?</v>
      </c>
      <c r="I21" s="5" t="e">
        <f ca="1">TDIST(ABS(H21),$F$15,2)</f>
        <v>#NAME?</v>
      </c>
      <c r="J21" s="5" t="e">
        <f ca="1">F21-TINV(0.05,$F$15)*G21</f>
        <v>#NAME?</v>
      </c>
      <c r="K21" s="5" t="e">
        <f ca="1">F21+TINV(0.05,$F$15)*G21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679DD-F569-4B86-AE93-1030128058C4}">
  <sheetPr codeName="Sheet253"/>
  <dimension ref="A1:L21"/>
  <sheetViews>
    <sheetView workbookViewId="0">
      <selection activeCell="G19" sqref="G19"/>
    </sheetView>
  </sheetViews>
  <sheetFormatPr defaultRowHeight="14.5" x14ac:dyDescent="0.35"/>
  <cols>
    <col min="1" max="3" width="7.54296875" customWidth="1"/>
    <col min="4" max="4" width="6.54296875" customWidth="1"/>
    <col min="5" max="5" width="17.26953125" customWidth="1"/>
  </cols>
  <sheetData>
    <row r="1" spans="1:11" x14ac:dyDescent="0.35">
      <c r="A1" s="1" t="s">
        <v>27</v>
      </c>
    </row>
    <row r="3" spans="1:11" x14ac:dyDescent="0.35">
      <c r="A3" s="2" t="s">
        <v>1</v>
      </c>
      <c r="B3" s="2" t="s">
        <v>2</v>
      </c>
      <c r="C3" s="2" t="s">
        <v>3</v>
      </c>
      <c r="E3" t="s">
        <v>28</v>
      </c>
    </row>
    <row r="4" spans="1:11" x14ac:dyDescent="0.35">
      <c r="A4" s="3">
        <v>7</v>
      </c>
      <c r="B4" s="3">
        <v>5</v>
      </c>
      <c r="C4" s="3">
        <v>65</v>
      </c>
    </row>
    <row r="5" spans="1:11" ht="15" thickBot="1" x14ac:dyDescent="0.4">
      <c r="A5" s="3">
        <v>3</v>
      </c>
      <c r="B5" s="3">
        <v>7</v>
      </c>
      <c r="C5" s="3">
        <v>38</v>
      </c>
      <c r="E5" s="9" t="s">
        <v>29</v>
      </c>
      <c r="F5" s="9"/>
      <c r="H5" s="9"/>
      <c r="I5" s="9"/>
    </row>
    <row r="6" spans="1:11" ht="15" thickTop="1" x14ac:dyDescent="0.35">
      <c r="A6" s="3">
        <v>5</v>
      </c>
      <c r="B6" s="3">
        <v>8</v>
      </c>
      <c r="C6" s="3">
        <v>51</v>
      </c>
      <c r="E6" t="s">
        <v>6</v>
      </c>
      <c r="F6">
        <f>SQRT(F7)</f>
        <v>0.92233072739359656</v>
      </c>
      <c r="H6" t="s">
        <v>30</v>
      </c>
      <c r="I6">
        <f>F10*LN(G15/F10)+2*(F14+1)</f>
        <v>41.501484943438328</v>
      </c>
    </row>
    <row r="7" spans="1:11" x14ac:dyDescent="0.35">
      <c r="A7" s="3">
        <v>8</v>
      </c>
      <c r="B7" s="3">
        <v>1</v>
      </c>
      <c r="C7" s="3">
        <v>38</v>
      </c>
      <c r="E7" t="s">
        <v>7</v>
      </c>
      <c r="F7">
        <f>G14/G16</f>
        <v>0.85069397069440089</v>
      </c>
      <c r="H7" t="s">
        <v>31</v>
      </c>
      <c r="I7">
        <f>I6+2*(F14+2)*(F14+3)/(F10-F14-3)</f>
        <v>48.168151610104992</v>
      </c>
    </row>
    <row r="8" spans="1:11" x14ac:dyDescent="0.35">
      <c r="A8" s="3">
        <v>9</v>
      </c>
      <c r="B8" s="3">
        <v>3</v>
      </c>
      <c r="C8" s="3">
        <v>55</v>
      </c>
      <c r="E8" t="s">
        <v>8</v>
      </c>
      <c r="F8">
        <f>1-(1-F7)*(F10-1)/(F10-F14-1)</f>
        <v>0.81336746336800114</v>
      </c>
      <c r="H8" s="8" t="s">
        <v>32</v>
      </c>
      <c r="I8" s="8">
        <f>F10*LN(G15/F10)+(F14+1)*LN(F10)</f>
        <v>42.695170761833438</v>
      </c>
    </row>
    <row r="9" spans="1:11" x14ac:dyDescent="0.35">
      <c r="A9" s="3">
        <v>5</v>
      </c>
      <c r="B9" s="3">
        <v>4</v>
      </c>
      <c r="C9" s="3">
        <v>43</v>
      </c>
      <c r="E9" t="s">
        <v>9</v>
      </c>
      <c r="F9">
        <f>SQRT(H15)</f>
        <v>5.8880844651320743</v>
      </c>
    </row>
    <row r="10" spans="1:11" x14ac:dyDescent="0.35">
      <c r="A10" s="3">
        <v>4</v>
      </c>
      <c r="B10" s="3">
        <v>0</v>
      </c>
      <c r="C10" s="3">
        <v>25</v>
      </c>
      <c r="E10" s="8" t="s">
        <v>10</v>
      </c>
      <c r="F10" s="8">
        <f>COUNT(C4:C14)</f>
        <v>11</v>
      </c>
    </row>
    <row r="11" spans="1:11" x14ac:dyDescent="0.35">
      <c r="A11" s="3">
        <v>2</v>
      </c>
      <c r="B11" s="3">
        <v>6</v>
      </c>
      <c r="C11" s="3">
        <v>33</v>
      </c>
    </row>
    <row r="12" spans="1:11" ht="15" thickBot="1" x14ac:dyDescent="0.4">
      <c r="A12" s="3">
        <v>8</v>
      </c>
      <c r="B12" s="3">
        <v>7</v>
      </c>
      <c r="C12" s="3">
        <v>71</v>
      </c>
      <c r="E12" t="s">
        <v>11</v>
      </c>
      <c r="I12" s="3" t="s">
        <v>33</v>
      </c>
      <c r="J12" s="3">
        <v>0.05</v>
      </c>
    </row>
    <row r="13" spans="1:11" ht="15" thickTop="1" x14ac:dyDescent="0.35">
      <c r="A13" s="3">
        <v>6</v>
      </c>
      <c r="B13" s="3">
        <v>4</v>
      </c>
      <c r="C13" s="3">
        <v>51</v>
      </c>
      <c r="E13" s="10"/>
      <c r="F13" s="10" t="s">
        <v>12</v>
      </c>
      <c r="G13" s="10" t="s">
        <v>13</v>
      </c>
      <c r="H13" s="10" t="s">
        <v>14</v>
      </c>
      <c r="I13" s="10" t="s">
        <v>15</v>
      </c>
      <c r="J13" s="10" t="s">
        <v>34</v>
      </c>
      <c r="K13" s="10" t="s">
        <v>35</v>
      </c>
    </row>
    <row r="14" spans="1:11" x14ac:dyDescent="0.35">
      <c r="A14" s="7">
        <v>9</v>
      </c>
      <c r="B14" s="7">
        <v>2</v>
      </c>
      <c r="C14" s="7">
        <v>49</v>
      </c>
      <c r="E14" t="s">
        <v>17</v>
      </c>
      <c r="F14">
        <f>COUNT(A4:B4)</f>
        <v>2</v>
      </c>
      <c r="G14">
        <f>DEVSQ(MMULT([2]!DEsign(A4:B14),F19:F21))</f>
        <v>1580.2800542881259</v>
      </c>
      <c r="H14">
        <f>G14/F14</f>
        <v>790.14002714406297</v>
      </c>
      <c r="I14">
        <f>H14/H15</f>
        <v>22.790612667173765</v>
      </c>
      <c r="J14">
        <f>FDIST(I14,F14,F15)</f>
        <v>4.9694621069852922E-4</v>
      </c>
      <c r="K14" s="3" t="str">
        <f>IF(J14&lt;J12,"yes","no")</f>
        <v>yes</v>
      </c>
    </row>
    <row r="15" spans="1:11" x14ac:dyDescent="0.35">
      <c r="E15" t="s">
        <v>18</v>
      </c>
      <c r="F15">
        <f>F16-F14</f>
        <v>8</v>
      </c>
      <c r="G15">
        <f>G16-G14</f>
        <v>277.35630934823735</v>
      </c>
      <c r="H15">
        <f>G15/F15</f>
        <v>34.669538668529668</v>
      </c>
    </row>
    <row r="16" spans="1:11" x14ac:dyDescent="0.35">
      <c r="E16" s="8" t="s">
        <v>19</v>
      </c>
      <c r="F16" s="8">
        <f>F10-1</f>
        <v>10</v>
      </c>
      <c r="G16" s="8">
        <f>DEVSQ(C4:C14)</f>
        <v>1857.6363636363633</v>
      </c>
      <c r="H16" s="8"/>
      <c r="I16" s="8"/>
      <c r="J16" s="8"/>
      <c r="K16" s="8"/>
    </row>
    <row r="17" spans="5:12" ht="15" thickBot="1" x14ac:dyDescent="0.4"/>
    <row r="18" spans="5:12" ht="15" thickTop="1" x14ac:dyDescent="0.35">
      <c r="E18" s="10"/>
      <c r="F18" s="10" t="s">
        <v>36</v>
      </c>
      <c r="G18" s="10" t="s">
        <v>37</v>
      </c>
      <c r="H18" s="10" t="s">
        <v>38</v>
      </c>
      <c r="I18" s="10" t="s">
        <v>34</v>
      </c>
      <c r="J18" s="10" t="s">
        <v>39</v>
      </c>
      <c r="K18" s="10" t="s">
        <v>40</v>
      </c>
      <c r="L18" s="10" t="s">
        <v>41</v>
      </c>
    </row>
    <row r="19" spans="5:12" x14ac:dyDescent="0.35">
      <c r="E19" t="s">
        <v>25</v>
      </c>
      <c r="F19">
        <f t="array" ref="F19:G21">[2]!RegCoeff(A4:B14,C4:C14)</f>
        <v>1.7514036585681438</v>
      </c>
      <c r="G19">
        <v>6.9602026710152867</v>
      </c>
      <c r="H19">
        <f>F19/G19</f>
        <v>0.25163112934363246</v>
      </c>
      <c r="I19">
        <f>TDIST(ABS(H19),$F$15,2)</f>
        <v>0.80766962414536592</v>
      </c>
      <c r="J19">
        <f>F19-TINV(J$12,$F$15)*G19</f>
        <v>-14.298852482652197</v>
      </c>
      <c r="K19">
        <f>F19+TINV(J$12,$F$15)*G19</f>
        <v>17.801659799788485</v>
      </c>
    </row>
    <row r="20" spans="5:12" x14ac:dyDescent="0.35">
      <c r="E20" t="str">
        <f t="array" ref="E20:E21">TRANSPOSE(A3:B3)</f>
        <v>Color</v>
      </c>
      <c r="F20">
        <v>4.8952883645113721</v>
      </c>
      <c r="G20">
        <v>0.82022977846272815</v>
      </c>
      <c r="H20">
        <f>F20/G20</f>
        <v>5.9681914666474372</v>
      </c>
      <c r="I20">
        <f>TDIST(ABS(H20),$F$15,2)</f>
        <v>3.3508360543825895E-4</v>
      </c>
      <c r="J20">
        <f>F20-TINV(J$12,$F$15)*G20</f>
        <v>3.003835103558723</v>
      </c>
      <c r="K20">
        <f>F20+TINV(J$12,$F$15)*G20</f>
        <v>6.7867416254640212</v>
      </c>
      <c r="L20">
        <f>[2]!VIF(A4:B14,1)</f>
        <v>1.1255142435768064</v>
      </c>
    </row>
    <row r="21" spans="5:12" x14ac:dyDescent="0.35">
      <c r="E21" s="8" t="str">
        <v>Quality</v>
      </c>
      <c r="F21" s="8">
        <v>3.7584154829361673</v>
      </c>
      <c r="G21" s="8">
        <v>0.75651098735033695</v>
      </c>
      <c r="H21" s="8">
        <f>F21/G21</f>
        <v>4.9680910730720971</v>
      </c>
      <c r="I21" s="8">
        <f>TDIST(ABS(H21),$F$15,2)</f>
        <v>1.0957202090976618E-3</v>
      </c>
      <c r="J21" s="8">
        <f>F21-TINV(J$12,$F$15)*G21</f>
        <v>2.013898017778903</v>
      </c>
      <c r="K21" s="8">
        <f>F21+TINV(J$12,$F$15)*G21</f>
        <v>5.5029329480934317</v>
      </c>
      <c r="L21" s="8">
        <f>[2]!VIF(A4:B14,2)</f>
        <v>1.1255142435768064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Mult Reg 6A</vt:lpstr>
      <vt:lpstr>Mult Reg 6B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2025-11-06T08:52:20Z</dcterms:created>
  <dcterms:modified xsi:type="dcterms:W3CDTF">2025-11-06T09:00:17Z</dcterms:modified>
</cp:coreProperties>
</file>