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9" documentId="8_{B592F611-71EC-4103-9DB3-525E0053C2F1}" xr6:coauthVersionLast="47" xr6:coauthVersionMax="47" xr10:uidLastSave="{840166D3-52BD-4259-85E5-99F5126B813F}"/>
  <bookViews>
    <workbookView xWindow="-110" yWindow="-110" windowWidth="19420" windowHeight="10300" xr2:uid="{003CCA8E-1499-4933-9A3A-B6AB8EA6024E}"/>
  </bookViews>
  <sheets>
    <sheet name="Title" sheetId="2" r:id="rId1"/>
    <sheet name="Anov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V5" i="1"/>
  <c r="W5" i="1"/>
  <c r="G6" i="1"/>
  <c r="H6" i="1"/>
  <c r="I6" i="1"/>
  <c r="T6" i="1"/>
  <c r="U6" i="1"/>
  <c r="V6" i="1"/>
  <c r="W6" i="1"/>
  <c r="F7" i="1"/>
  <c r="G7" i="1"/>
  <c r="G5" i="1" s="1"/>
  <c r="H7" i="1"/>
  <c r="I7" i="1"/>
  <c r="J7" i="1"/>
  <c r="U7" i="1"/>
  <c r="V7" i="1"/>
  <c r="W7" i="1"/>
  <c r="F8" i="1"/>
  <c r="G8" i="1"/>
  <c r="H8" i="1"/>
  <c r="I8" i="1"/>
  <c r="J8" i="1"/>
  <c r="U8" i="1"/>
  <c r="V8" i="1"/>
  <c r="W8" i="1"/>
  <c r="F9" i="1"/>
  <c r="G9" i="1"/>
  <c r="H9" i="1"/>
  <c r="I9" i="1"/>
  <c r="J9" i="1"/>
  <c r="U9" i="1"/>
  <c r="V9" i="1"/>
  <c r="W9" i="1"/>
  <c r="G10" i="1"/>
  <c r="H10" i="1"/>
  <c r="I10" i="1"/>
  <c r="J10" i="1"/>
  <c r="N11" i="1" s="1"/>
  <c r="U10" i="1"/>
  <c r="V10" i="1"/>
  <c r="W10" i="1"/>
  <c r="T11" i="1"/>
  <c r="U11" i="1"/>
  <c r="V11" i="1"/>
  <c r="W11" i="1"/>
  <c r="U12" i="1"/>
  <c r="V12" i="1"/>
  <c r="W12" i="1"/>
  <c r="G13" i="1"/>
  <c r="H13" i="1"/>
  <c r="I13" i="1"/>
  <c r="U13" i="1"/>
  <c r="V13" i="1"/>
  <c r="W13" i="1"/>
  <c r="F14" i="1"/>
  <c r="G14" i="1"/>
  <c r="H14" i="1"/>
  <c r="I14" i="1"/>
  <c r="J14" i="1"/>
  <c r="M7" i="1" s="1"/>
  <c r="U14" i="1"/>
  <c r="V14" i="1"/>
  <c r="W14" i="1"/>
  <c r="F15" i="1"/>
  <c r="G15" i="1"/>
  <c r="H15" i="1"/>
  <c r="I15" i="1"/>
  <c r="J15" i="1"/>
  <c r="U15" i="1"/>
  <c r="V15" i="1"/>
  <c r="W15" i="1"/>
  <c r="F16" i="1"/>
  <c r="G16" i="1"/>
  <c r="H16" i="1"/>
  <c r="I16" i="1"/>
  <c r="J16" i="1"/>
  <c r="T16" i="1"/>
  <c r="U16" i="1"/>
  <c r="V16" i="1"/>
  <c r="W16" i="1"/>
  <c r="G17" i="1"/>
  <c r="M8" i="1" s="1"/>
  <c r="H17" i="1"/>
  <c r="I17" i="1"/>
  <c r="J17" i="1"/>
  <c r="U17" i="1"/>
  <c r="V17" i="1"/>
  <c r="W17" i="1"/>
  <c r="U18" i="1"/>
  <c r="V18" i="1"/>
  <c r="W18" i="1"/>
  <c r="U19" i="1"/>
  <c r="V19" i="1"/>
  <c r="W19" i="1"/>
  <c r="G20" i="1"/>
  <c r="H20" i="1"/>
  <c r="I20" i="1"/>
  <c r="U20" i="1"/>
  <c r="V20" i="1"/>
  <c r="W20" i="1"/>
  <c r="F21" i="1"/>
  <c r="G21" i="1"/>
  <c r="H21" i="1"/>
  <c r="I21" i="1"/>
  <c r="J21" i="1"/>
  <c r="F22" i="1"/>
  <c r="G22" i="1"/>
  <c r="M10" i="1" s="1"/>
  <c r="H22" i="1"/>
  <c r="I22" i="1"/>
  <c r="J22" i="1"/>
  <c r="F23" i="1"/>
  <c r="G23" i="1"/>
  <c r="H23" i="1"/>
  <c r="I23" i="1"/>
  <c r="J23" i="1"/>
  <c r="G24" i="1"/>
  <c r="H24" i="1"/>
  <c r="I24" i="1"/>
  <c r="J24" i="1"/>
  <c r="O11" i="1" s="1"/>
  <c r="M11" i="1" s="1"/>
  <c r="F31" i="1"/>
  <c r="H37" i="1" s="1"/>
  <c r="H38" i="1" s="1"/>
  <c r="G31" i="1"/>
  <c r="H31" i="1"/>
  <c r="I31" i="1"/>
  <c r="J31" i="1"/>
  <c r="K31" i="1"/>
  <c r="F32" i="1"/>
  <c r="G32" i="1"/>
  <c r="H32" i="1"/>
  <c r="I32" i="1"/>
  <c r="J32" i="1"/>
  <c r="K32" i="1"/>
  <c r="F33" i="1"/>
  <c r="G33" i="1"/>
  <c r="H33" i="1"/>
  <c r="I33" i="1"/>
  <c r="J33" i="1"/>
  <c r="K33" i="1"/>
  <c r="G38" i="1" s="1"/>
  <c r="G39" i="1"/>
  <c r="H39" i="1"/>
  <c r="I39" i="1"/>
  <c r="B44" i="1"/>
  <c r="C44" i="1"/>
  <c r="D44" i="1"/>
  <c r="B45" i="1"/>
  <c r="C45" i="1"/>
  <c r="D45" i="1"/>
  <c r="G50" i="1" s="1"/>
  <c r="B46" i="1"/>
  <c r="G48" i="1" s="1"/>
  <c r="C46" i="1"/>
  <c r="G49" i="1" s="1"/>
  <c r="D46" i="1"/>
  <c r="I50" i="1" s="1"/>
  <c r="B47" i="1"/>
  <c r="C47" i="1"/>
  <c r="D47" i="1"/>
  <c r="B48" i="1"/>
  <c r="C48" i="1"/>
  <c r="D48" i="1"/>
  <c r="F48" i="1"/>
  <c r="H54" i="1" s="1"/>
  <c r="B49" i="1"/>
  <c r="C49" i="1"/>
  <c r="D49" i="1"/>
  <c r="F49" i="1"/>
  <c r="K49" i="1"/>
  <c r="B50" i="1"/>
  <c r="C50" i="1"/>
  <c r="D50" i="1"/>
  <c r="F50" i="1"/>
  <c r="B51" i="1"/>
  <c r="C51" i="1"/>
  <c r="D51" i="1"/>
  <c r="B52" i="1"/>
  <c r="C52" i="1"/>
  <c r="D52" i="1"/>
  <c r="B53" i="1"/>
  <c r="I48" i="1" s="1"/>
  <c r="C53" i="1"/>
  <c r="J49" i="1" s="1"/>
  <c r="D53" i="1"/>
  <c r="K50" i="1" s="1"/>
  <c r="B54" i="1"/>
  <c r="C54" i="1"/>
  <c r="D54" i="1"/>
  <c r="B55" i="1"/>
  <c r="J48" i="1" s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F65" i="1"/>
  <c r="H71" i="1" s="1"/>
  <c r="G65" i="1"/>
  <c r="H65" i="1"/>
  <c r="I65" i="1"/>
  <c r="J65" i="1"/>
  <c r="K65" i="1"/>
  <c r="F66" i="1"/>
  <c r="G66" i="1"/>
  <c r="H66" i="1"/>
  <c r="I66" i="1"/>
  <c r="J66" i="1"/>
  <c r="K66" i="1"/>
  <c r="G72" i="1" s="1"/>
  <c r="F67" i="1"/>
  <c r="G67" i="1"/>
  <c r="H67" i="1"/>
  <c r="I67" i="1"/>
  <c r="J67" i="1"/>
  <c r="K67" i="1"/>
  <c r="G73" i="1"/>
  <c r="I73" i="1" s="1"/>
  <c r="H73" i="1"/>
  <c r="F81" i="1"/>
  <c r="G81" i="1"/>
  <c r="H81" i="1"/>
  <c r="I81" i="1"/>
  <c r="J81" i="1"/>
  <c r="K81" i="1"/>
  <c r="G88" i="1" s="1"/>
  <c r="F82" i="1"/>
  <c r="H87" i="1" s="1"/>
  <c r="G82" i="1"/>
  <c r="H82" i="1"/>
  <c r="I82" i="1"/>
  <c r="J82" i="1"/>
  <c r="K82" i="1"/>
  <c r="F83" i="1"/>
  <c r="G83" i="1"/>
  <c r="H83" i="1"/>
  <c r="I83" i="1"/>
  <c r="J83" i="1"/>
  <c r="K83" i="1"/>
  <c r="G89" i="1"/>
  <c r="H89" i="1"/>
  <c r="H88" i="1" s="1"/>
  <c r="I89" i="1"/>
  <c r="I88" i="1" l="1"/>
  <c r="G87" i="1"/>
  <c r="G71" i="1"/>
  <c r="R8" i="1"/>
  <c r="H72" i="1"/>
  <c r="I72" i="1" s="1"/>
  <c r="I38" i="1"/>
  <c r="G37" i="1"/>
  <c r="O7" i="1"/>
  <c r="R7" i="1"/>
  <c r="M9" i="1"/>
  <c r="I49" i="1"/>
  <c r="G56" i="1"/>
  <c r="H50" i="1"/>
  <c r="H48" i="1"/>
  <c r="M37" i="1"/>
  <c r="N8" i="1"/>
  <c r="N9" i="1" s="1"/>
  <c r="K48" i="1"/>
  <c r="G55" i="1" s="1"/>
  <c r="I55" i="1" s="1"/>
  <c r="M54" i="1" s="1"/>
  <c r="J50" i="1"/>
  <c r="H56" i="1"/>
  <c r="H55" i="1" s="1"/>
  <c r="H49" i="1"/>
  <c r="N7" i="1"/>
  <c r="L65" i="1" l="1"/>
  <c r="L67" i="1"/>
  <c r="L66" i="1"/>
  <c r="N71" i="1"/>
  <c r="M71" i="1"/>
  <c r="R9" i="1"/>
  <c r="O9" i="1"/>
  <c r="N10" i="1"/>
  <c r="O10" i="1" s="1"/>
  <c r="L71" i="1"/>
  <c r="I71" i="1"/>
  <c r="J71" i="1" s="1"/>
  <c r="K71" i="1" s="1"/>
  <c r="I56" i="1"/>
  <c r="G54" i="1"/>
  <c r="N54" i="1"/>
  <c r="I37" i="1"/>
  <c r="J37" i="1" s="1"/>
  <c r="K37" i="1" s="1"/>
  <c r="L37" i="1"/>
  <c r="I87" i="1"/>
  <c r="J87" i="1" s="1"/>
  <c r="K87" i="1" s="1"/>
  <c r="L87" i="1"/>
  <c r="L48" i="1"/>
  <c r="L49" i="1"/>
  <c r="L50" i="1"/>
  <c r="P7" i="1"/>
  <c r="Q7" i="1" s="1"/>
  <c r="O8" i="1"/>
  <c r="P8" i="1" s="1"/>
  <c r="Q8" i="1" s="1"/>
  <c r="M49" i="1"/>
  <c r="N49" i="1"/>
  <c r="L32" i="1"/>
  <c r="L31" i="1"/>
  <c r="N37" i="1"/>
  <c r="L33" i="1"/>
  <c r="L81" i="1"/>
  <c r="N87" i="1"/>
  <c r="L83" i="1"/>
  <c r="L82" i="1"/>
  <c r="M87" i="1"/>
  <c r="L54" i="1" l="1"/>
  <c r="I54" i="1"/>
  <c r="J54" i="1" s="1"/>
  <c r="K54" i="1" s="1"/>
  <c r="M82" i="1"/>
  <c r="N82" i="1"/>
  <c r="M83" i="1"/>
  <c r="N83" i="1"/>
  <c r="M81" i="1"/>
  <c r="N81" i="1"/>
  <c r="M67" i="1"/>
  <c r="N67" i="1"/>
  <c r="M50" i="1"/>
  <c r="N50" i="1"/>
  <c r="P9" i="1"/>
  <c r="Q9" i="1" s="1"/>
  <c r="N48" i="1"/>
  <c r="M48" i="1"/>
  <c r="M33" i="1"/>
  <c r="N33" i="1"/>
  <c r="N66" i="1"/>
  <c r="M66" i="1"/>
  <c r="M31" i="1"/>
  <c r="N31" i="1"/>
  <c r="M32" i="1"/>
  <c r="N32" i="1"/>
  <c r="M65" i="1"/>
  <c r="N65" i="1"/>
</calcChain>
</file>

<file path=xl/sharedStrings.xml><?xml version="1.0" encoding="utf-8"?>
<sst xmlns="http://schemas.openxmlformats.org/spreadsheetml/2006/main" count="145" uniqueCount="52">
  <si>
    <t>Total</t>
  </si>
  <si>
    <t>Within Groups</t>
  </si>
  <si>
    <t>Between Groups</t>
  </si>
  <si>
    <t>Omega Sq</t>
  </si>
  <si>
    <t>RMSSE</t>
  </si>
  <si>
    <t>Eta-sq</t>
  </si>
  <si>
    <t>P value</t>
  </si>
  <si>
    <t>F</t>
  </si>
  <si>
    <t>MS</t>
  </si>
  <si>
    <t>df</t>
  </si>
  <si>
    <t>SS</t>
  </si>
  <si>
    <t>Sources</t>
  </si>
  <si>
    <t>ANOVA</t>
  </si>
  <si>
    <t>Upper</t>
  </si>
  <si>
    <t>Lower</t>
  </si>
  <si>
    <t>Std Err</t>
  </si>
  <si>
    <t>Variance</t>
  </si>
  <si>
    <t>Mean</t>
  </si>
  <si>
    <t>Sum</t>
  </si>
  <si>
    <t>Count</t>
  </si>
  <si>
    <t>Group</t>
  </si>
  <si>
    <t>Neck</t>
  </si>
  <si>
    <t>Alpha</t>
  </si>
  <si>
    <t>DESCRIPTION</t>
  </si>
  <si>
    <t>Humid</t>
  </si>
  <si>
    <t>Dry</t>
  </si>
  <si>
    <t>Cold</t>
  </si>
  <si>
    <t>Foot</t>
  </si>
  <si>
    <t>Arm</t>
  </si>
  <si>
    <t>Climate</t>
  </si>
  <si>
    <t>Body Location</t>
  </si>
  <si>
    <t>ANOVA: Single Factor (Simple Effect: Cold vs. Body Location)</t>
  </si>
  <si>
    <t>ANOVA: Single Factor (Main Effect: Body Location)</t>
  </si>
  <si>
    <t>ANOVA: Single Factor (Main Effect: Climate)</t>
  </si>
  <si>
    <t>VARIANCE</t>
  </si>
  <si>
    <t>MEAN</t>
  </si>
  <si>
    <t>Within</t>
  </si>
  <si>
    <t>Inter</t>
  </si>
  <si>
    <t>Columns</t>
  </si>
  <si>
    <t>Rows</t>
  </si>
  <si>
    <t>p eta-sq</t>
  </si>
  <si>
    <t>p-value</t>
  </si>
  <si>
    <t>COUNT</t>
  </si>
  <si>
    <t>Input data with rows and columns exchanged</t>
  </si>
  <si>
    <t>Two Factor Anova</t>
  </si>
  <si>
    <t>Descriptive Statistics</t>
  </si>
  <si>
    <t>Main and Simple Effects</t>
  </si>
  <si>
    <t>Real Statistics Using Excel</t>
  </si>
  <si>
    <t>Updated</t>
  </si>
  <si>
    <t>Copyright © 2013 - 2025 Charles Zaiontz</t>
  </si>
  <si>
    <t>Single Factor Follow-up to Two Factor ANOVA</t>
  </si>
  <si>
    <t>ANOVA: Single Factor (Simple Effect: Neck vs. Climate)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</si>
</sst>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right"/>
    </xf>
    <xf numFmtId="0" fontId="0" fillId="0" borderId="53" xfId="0" applyBorder="1"/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1" fillId="0" borderId="0" xfId="0" applyFont="1"/>
    <xf numFmtId="15" fontId="0" fillId="0" borderId="0" xfId="0" applyNumberFormat="1"/>
    <xf numFmtId="0" fontId="3" fillId="0" borderId="0" xfId="0" applyFont="1"/>
    <xf numFmtId="0" fontId="0" fillId="0" borderId="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682C0-477D-4204-B9D1-38EF38C331F4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47</v>
      </c>
    </row>
    <row r="2" spans="1:2" x14ac:dyDescent="0.35">
      <c r="A2" t="s">
        <v>50</v>
      </c>
    </row>
    <row r="4" spans="1:2" x14ac:dyDescent="0.35">
      <c r="A4" t="s">
        <v>48</v>
      </c>
      <c r="B4" s="62">
        <v>45963</v>
      </c>
    </row>
    <row r="6" spans="1:2" x14ac:dyDescent="0.35">
      <c r="A6" s="63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1BD8-8B05-4B46-B795-8ACE40A7084A}">
  <sheetPr codeName="Sheet456"/>
  <dimension ref="A1:W89"/>
  <sheetViews>
    <sheetView zoomScale="104" workbookViewId="0"/>
  </sheetViews>
  <sheetFormatPr defaultRowHeight="14.5" x14ac:dyDescent="0.35"/>
  <cols>
    <col min="1" max="1" width="7.81640625" customWidth="1"/>
    <col min="2" max="4" width="7.26953125" customWidth="1"/>
    <col min="5" max="5" width="6.54296875" customWidth="1"/>
    <col min="6" max="6" width="14.90625" customWidth="1"/>
    <col min="11" max="11" width="8.7265625" customWidth="1"/>
  </cols>
  <sheetData>
    <row r="1" spans="1:23" x14ac:dyDescent="0.35">
      <c r="A1" s="61" t="s">
        <v>46</v>
      </c>
    </row>
    <row r="3" spans="1:23" x14ac:dyDescent="0.35">
      <c r="B3" s="60" t="s">
        <v>30</v>
      </c>
      <c r="C3" s="59"/>
      <c r="D3" s="58"/>
      <c r="F3" t="s">
        <v>45</v>
      </c>
      <c r="L3" t="s">
        <v>44</v>
      </c>
      <c r="T3" t="s">
        <v>43</v>
      </c>
    </row>
    <row r="4" spans="1:23" x14ac:dyDescent="0.35">
      <c r="A4" s="57" t="s">
        <v>29</v>
      </c>
      <c r="B4" s="56" t="s">
        <v>28</v>
      </c>
      <c r="C4" s="56" t="s">
        <v>21</v>
      </c>
      <c r="D4" s="56" t="s">
        <v>27</v>
      </c>
    </row>
    <row r="5" spans="1:23" ht="15" thickBot="1" x14ac:dyDescent="0.4">
      <c r="A5" s="35" t="s">
        <v>26</v>
      </c>
      <c r="B5" s="34">
        <v>15</v>
      </c>
      <c r="C5" s="34">
        <v>21</v>
      </c>
      <c r="D5" s="34">
        <v>11</v>
      </c>
      <c r="F5" t="s">
        <v>42</v>
      </c>
      <c r="G5" t="str">
        <f>IF(COUNTIF(G7:I9,G7)=COUNT(G7:I9),"balanced","unbalanced")</f>
        <v>balanced</v>
      </c>
      <c r="L5" t="s">
        <v>12</v>
      </c>
      <c r="P5" s="27" t="s">
        <v>22</v>
      </c>
      <c r="Q5" s="27">
        <v>0.05</v>
      </c>
      <c r="U5" s="7" t="str">
        <f>A5</f>
        <v>Cold</v>
      </c>
      <c r="V5" s="7" t="str">
        <f>A10</f>
        <v>Dry</v>
      </c>
      <c r="W5" s="7" t="str">
        <f>A15</f>
        <v>Humid</v>
      </c>
    </row>
    <row r="6" spans="1:23" ht="15" thickTop="1" x14ac:dyDescent="0.35">
      <c r="A6" s="54"/>
      <c r="B6" s="53">
        <v>23</v>
      </c>
      <c r="C6" s="53">
        <v>11</v>
      </c>
      <c r="D6" s="53">
        <v>8</v>
      </c>
      <c r="G6" s="27" t="str">
        <f>B4</f>
        <v>Arm</v>
      </c>
      <c r="H6" s="27" t="str">
        <f>C4</f>
        <v>Neck</v>
      </c>
      <c r="I6" s="27" t="str">
        <f>D4</f>
        <v>Foot</v>
      </c>
      <c r="L6" s="2"/>
      <c r="M6" s="2" t="s">
        <v>10</v>
      </c>
      <c r="N6" s="2" t="s">
        <v>9</v>
      </c>
      <c r="O6" s="2" t="s">
        <v>8</v>
      </c>
      <c r="P6" s="2" t="s">
        <v>7</v>
      </c>
      <c r="Q6" s="2" t="s">
        <v>41</v>
      </c>
      <c r="R6" s="2" t="s">
        <v>40</v>
      </c>
      <c r="T6" s="6" t="str">
        <f>B4</f>
        <v>Arm</v>
      </c>
      <c r="U6" s="6">
        <f>IF(B5="","",B5)</f>
        <v>15</v>
      </c>
      <c r="V6" s="6">
        <f>IF(B10="","",B10)</f>
        <v>33</v>
      </c>
      <c r="W6" s="6">
        <f>IF(B15="","",B15)</f>
        <v>28</v>
      </c>
    </row>
    <row r="7" spans="1:23" x14ac:dyDescent="0.35">
      <c r="A7" s="54"/>
      <c r="B7" s="53">
        <v>26</v>
      </c>
      <c r="C7" s="53">
        <v>28</v>
      </c>
      <c r="D7" s="53">
        <v>2</v>
      </c>
      <c r="F7" t="str">
        <f>A5</f>
        <v>Cold</v>
      </c>
      <c r="G7" s="26">
        <f>COUNT(B5:B9)</f>
        <v>5</v>
      </c>
      <c r="H7" s="25">
        <f>COUNT(C5:C9)</f>
        <v>5</v>
      </c>
      <c r="I7" s="24">
        <f>COUNT(D5:D9)</f>
        <v>5</v>
      </c>
      <c r="J7">
        <f>COUNT(B5:D9)</f>
        <v>15</v>
      </c>
      <c r="L7" t="s">
        <v>39</v>
      </c>
      <c r="M7">
        <f>DEVSQ(J14:J16)*J7</f>
        <v>1255.2444444444438</v>
      </c>
      <c r="N7">
        <f>COUNT(J14:J16)-1</f>
        <v>2</v>
      </c>
      <c r="O7">
        <f>M7/N7</f>
        <v>627.62222222222192</v>
      </c>
      <c r="P7">
        <f>O7/O10</f>
        <v>11.132439889633419</v>
      </c>
      <c r="Q7">
        <f>FDIST(P7,N7,N10)</f>
        <v>1.7223508725008627E-4</v>
      </c>
      <c r="R7">
        <f>M7/(M7+M10)</f>
        <v>0.38213208134327337</v>
      </c>
      <c r="T7" s="55"/>
      <c r="U7" s="55">
        <f>IF(B6="","",B6)</f>
        <v>23</v>
      </c>
      <c r="V7" s="55">
        <f>IF(B11="","",B11)</f>
        <v>26</v>
      </c>
      <c r="W7" s="55">
        <f>IF(B16="","",B16)</f>
        <v>20</v>
      </c>
    </row>
    <row r="8" spans="1:23" x14ac:dyDescent="0.35">
      <c r="A8" s="54"/>
      <c r="B8" s="53">
        <v>19</v>
      </c>
      <c r="C8" s="53">
        <v>16</v>
      </c>
      <c r="D8" s="53">
        <v>19</v>
      </c>
      <c r="F8" t="str">
        <f>A10</f>
        <v>Dry</v>
      </c>
      <c r="G8" s="52">
        <f>COUNT(B10:B14)</f>
        <v>5</v>
      </c>
      <c r="H8">
        <f>COUNT(C10:C14)</f>
        <v>5</v>
      </c>
      <c r="I8" s="22">
        <f>COUNT(D10:D14)</f>
        <v>5</v>
      </c>
      <c r="J8">
        <f>COUNT(B10:D14)</f>
        <v>15</v>
      </c>
      <c r="L8" t="s">
        <v>38</v>
      </c>
      <c r="M8">
        <f>DEVSQ(G17:I17)*G10</f>
        <v>98.711111111111208</v>
      </c>
      <c r="N8">
        <f>COUNT(G17:I17)-1</f>
        <v>2</v>
      </c>
      <c r="O8">
        <f>M8/N8</f>
        <v>49.355555555555604</v>
      </c>
      <c r="P8">
        <f>O8/O10</f>
        <v>0.8754434371304699</v>
      </c>
      <c r="Q8">
        <f>FDIST(P8,N8,N10)</f>
        <v>0.42535951679577555</v>
      </c>
      <c r="R8">
        <f>M8/(M8+M10)</f>
        <v>4.6380019629544599E-2</v>
      </c>
      <c r="T8" s="42"/>
      <c r="U8" s="42">
        <f>IF(B7="","",B7)</f>
        <v>26</v>
      </c>
      <c r="V8" s="42">
        <f>IF(B12="","",B12)</f>
        <v>15</v>
      </c>
      <c r="W8" s="42">
        <f>IF(B17="","",B17)</f>
        <v>18</v>
      </c>
    </row>
    <row r="9" spans="1:23" x14ac:dyDescent="0.35">
      <c r="A9" s="21"/>
      <c r="B9" s="51">
        <v>31</v>
      </c>
      <c r="C9" s="51">
        <v>23</v>
      </c>
      <c r="D9" s="50">
        <v>10</v>
      </c>
      <c r="F9" t="str">
        <f>A15</f>
        <v>Humid</v>
      </c>
      <c r="G9" s="49">
        <f>COUNT(B15:B19)</f>
        <v>5</v>
      </c>
      <c r="H9" s="48">
        <f>COUNT(C15:C19)</f>
        <v>5</v>
      </c>
      <c r="I9" s="47">
        <f>COUNT(D15:D19)</f>
        <v>5</v>
      </c>
      <c r="J9">
        <f>COUNT(B15:D19)</f>
        <v>15</v>
      </c>
      <c r="L9" t="s">
        <v>37</v>
      </c>
      <c r="M9">
        <f>M11-M7-M8-M10</f>
        <v>882.75555555555525</v>
      </c>
      <c r="N9">
        <f>N8*N7</f>
        <v>4</v>
      </c>
      <c r="O9">
        <f>M9/N9</f>
        <v>220.68888888888881</v>
      </c>
      <c r="P9">
        <f>O9/O10</f>
        <v>3.9144659046117445</v>
      </c>
      <c r="Q9">
        <f>FDIST(P9,N9,N10)</f>
        <v>9.7039309182118672E-3</v>
      </c>
      <c r="R9">
        <f>M9/(M9+M10)</f>
        <v>0.30310706873397625</v>
      </c>
      <c r="T9" s="42"/>
      <c r="U9" s="42">
        <f>IF(B8="","",B8)</f>
        <v>19</v>
      </c>
      <c r="V9" s="42">
        <f>IF(B13="","",B13)</f>
        <v>18</v>
      </c>
      <c r="W9" s="42">
        <f>IF(B18="","",B18)</f>
        <v>36</v>
      </c>
    </row>
    <row r="10" spans="1:23" x14ac:dyDescent="0.35">
      <c r="A10" s="35" t="s">
        <v>25</v>
      </c>
      <c r="B10" s="34">
        <v>33</v>
      </c>
      <c r="C10" s="34">
        <v>25</v>
      </c>
      <c r="D10" s="34">
        <v>30</v>
      </c>
      <c r="G10">
        <f>COUNT(B5:B19)</f>
        <v>15</v>
      </c>
      <c r="H10">
        <f>COUNT(C5:C19)</f>
        <v>15</v>
      </c>
      <c r="I10">
        <f>COUNT(D5:D19)</f>
        <v>15</v>
      </c>
      <c r="J10">
        <f>COUNT(B5:D19)</f>
        <v>45</v>
      </c>
      <c r="L10" t="s">
        <v>36</v>
      </c>
      <c r="M10">
        <f>SUM(G21:I23)*(G7-1)</f>
        <v>2029.6000000000001</v>
      </c>
      <c r="N10">
        <f>N11-N7-N8-N9</f>
        <v>36</v>
      </c>
      <c r="O10">
        <f>M10/N10</f>
        <v>56.37777777777778</v>
      </c>
      <c r="T10" s="46"/>
      <c r="U10" s="46">
        <f>IF(B9="","",B9)</f>
        <v>31</v>
      </c>
      <c r="V10" s="46">
        <f>IF(B14="","",B14)</f>
        <v>33</v>
      </c>
      <c r="W10" s="46">
        <f>IF(B19="","",B19)</f>
        <v>38</v>
      </c>
    </row>
    <row r="11" spans="1:23" x14ac:dyDescent="0.35">
      <c r="A11" s="38"/>
      <c r="B11" s="37">
        <v>26</v>
      </c>
      <c r="C11" s="37">
        <v>29</v>
      </c>
      <c r="D11" s="37">
        <v>29</v>
      </c>
      <c r="L11" s="45" t="s">
        <v>0</v>
      </c>
      <c r="M11" s="45">
        <f>O11*N11</f>
        <v>4266.3111111111102</v>
      </c>
      <c r="N11" s="45">
        <f>J10-1</f>
        <v>44</v>
      </c>
      <c r="O11" s="45">
        <f>J24</f>
        <v>96.961616161616135</v>
      </c>
      <c r="P11" s="45"/>
      <c r="Q11" s="45"/>
      <c r="R11" s="45"/>
      <c r="T11" s="6" t="str">
        <f>C4</f>
        <v>Neck</v>
      </c>
      <c r="U11" s="6">
        <f>IF(C5="","",C5)</f>
        <v>21</v>
      </c>
      <c r="V11" s="6">
        <f>IF(C10="","",C10)</f>
        <v>25</v>
      </c>
      <c r="W11" s="6">
        <f>IF(C15="","",C15)</f>
        <v>16</v>
      </c>
    </row>
    <row r="12" spans="1:23" x14ac:dyDescent="0.35">
      <c r="A12" s="44"/>
      <c r="B12" s="43">
        <v>15</v>
      </c>
      <c r="C12" s="43">
        <v>17</v>
      </c>
      <c r="D12" s="43">
        <v>39</v>
      </c>
      <c r="F12" t="s">
        <v>35</v>
      </c>
      <c r="T12" s="42"/>
      <c r="U12" s="42">
        <f>IF(C6="","",C6)</f>
        <v>11</v>
      </c>
      <c r="V12" s="42">
        <f>IF(C11="","",C11)</f>
        <v>29</v>
      </c>
      <c r="W12" s="42">
        <f>IF(C16="","",C16)</f>
        <v>18</v>
      </c>
    </row>
    <row r="13" spans="1:23" x14ac:dyDescent="0.35">
      <c r="A13" s="41"/>
      <c r="B13" s="40">
        <v>18</v>
      </c>
      <c r="C13" s="40">
        <v>22</v>
      </c>
      <c r="D13" s="40">
        <v>25</v>
      </c>
      <c r="G13" s="27" t="str">
        <f>B4</f>
        <v>Arm</v>
      </c>
      <c r="H13" s="27" t="str">
        <f>C4</f>
        <v>Neck</v>
      </c>
      <c r="I13" s="27" t="str">
        <f>D4</f>
        <v>Foot</v>
      </c>
      <c r="T13" s="39"/>
      <c r="U13" s="39">
        <f>IF(C7="","",C7)</f>
        <v>28</v>
      </c>
      <c r="V13" s="39">
        <f>IF(C12="","",C12)</f>
        <v>17</v>
      </c>
      <c r="W13" s="39">
        <f>IF(C17="","",C17)</f>
        <v>26</v>
      </c>
    </row>
    <row r="14" spans="1:23" x14ac:dyDescent="0.35">
      <c r="A14" s="38"/>
      <c r="B14" s="37">
        <v>33</v>
      </c>
      <c r="C14" s="37">
        <v>12</v>
      </c>
      <c r="D14" s="28">
        <v>24</v>
      </c>
      <c r="F14" t="str">
        <f>A5</f>
        <v>Cold</v>
      </c>
      <c r="G14" s="26">
        <f>AVERAGE(B5:B9)</f>
        <v>22.8</v>
      </c>
      <c r="H14" s="25">
        <f>AVERAGE(C5:C9)</f>
        <v>19.8</v>
      </c>
      <c r="I14" s="24">
        <f>AVERAGE(D5:D9)</f>
        <v>10</v>
      </c>
      <c r="J14">
        <f>AVERAGE(B5:D9)</f>
        <v>17.533333333333335</v>
      </c>
      <c r="T14" s="36"/>
      <c r="U14" s="36">
        <f>IF(C8="","",C8)</f>
        <v>16</v>
      </c>
      <c r="V14" s="36">
        <f>IF(C13="","",C13)</f>
        <v>22</v>
      </c>
      <c r="W14" s="36">
        <f>IF(C18="","",C18)</f>
        <v>36</v>
      </c>
    </row>
    <row r="15" spans="1:23" x14ac:dyDescent="0.35">
      <c r="A15" s="35" t="s">
        <v>24</v>
      </c>
      <c r="B15" s="34">
        <v>28</v>
      </c>
      <c r="C15" s="34">
        <v>16</v>
      </c>
      <c r="D15" s="34">
        <v>26</v>
      </c>
      <c r="F15" t="str">
        <f>A10</f>
        <v>Dry</v>
      </c>
      <c r="G15" s="33">
        <f>AVERAGE(B10:B14)</f>
        <v>25</v>
      </c>
      <c r="H15">
        <f>AVERAGE(C10:C14)</f>
        <v>21</v>
      </c>
      <c r="I15" s="22">
        <f>AVERAGE(D10:D14)</f>
        <v>29.4</v>
      </c>
      <c r="J15">
        <f>AVERAGE(B10:D14)</f>
        <v>25.133333333333333</v>
      </c>
      <c r="T15" s="4"/>
      <c r="U15" s="4">
        <f>IF(C9="","",C9)</f>
        <v>23</v>
      </c>
      <c r="V15" s="4">
        <f>IF(C14="","",C14)</f>
        <v>12</v>
      </c>
      <c r="W15" s="4">
        <f>IF(C19="","",C19)</f>
        <v>34</v>
      </c>
    </row>
    <row r="16" spans="1:23" x14ac:dyDescent="0.35">
      <c r="A16" s="32"/>
      <c r="B16" s="31">
        <v>20</v>
      </c>
      <c r="C16" s="31">
        <v>18</v>
      </c>
      <c r="D16" s="31">
        <v>37</v>
      </c>
      <c r="F16" t="str">
        <f>A15</f>
        <v>Humid</v>
      </c>
      <c r="G16" s="20">
        <f>AVERAGE(B15:B19)</f>
        <v>28</v>
      </c>
      <c r="H16" s="19">
        <f>AVERAGE(C15:C19)</f>
        <v>26</v>
      </c>
      <c r="I16" s="18">
        <f>AVERAGE(D15:D19)</f>
        <v>37.200000000000003</v>
      </c>
      <c r="J16">
        <f>AVERAGE(B15:D19)</f>
        <v>30.4</v>
      </c>
      <c r="T16" s="6" t="str">
        <f>D4</f>
        <v>Foot</v>
      </c>
      <c r="U16" s="6">
        <f>IF(D5="","",D5)</f>
        <v>11</v>
      </c>
      <c r="V16" s="6">
        <f>IF(D10="","",D10)</f>
        <v>30</v>
      </c>
      <c r="W16" s="6">
        <f>IF(D15="","",D15)</f>
        <v>26</v>
      </c>
    </row>
    <row r="17" spans="1:23" x14ac:dyDescent="0.35">
      <c r="A17" s="32"/>
      <c r="B17" s="31">
        <v>18</v>
      </c>
      <c r="C17" s="31">
        <v>26</v>
      </c>
      <c r="D17" s="31">
        <v>39</v>
      </c>
      <c r="G17">
        <f>AVERAGE(B5:B19)</f>
        <v>25.266666666666666</v>
      </c>
      <c r="H17">
        <f>AVERAGE(C5:C19)</f>
        <v>22.266666666666666</v>
      </c>
      <c r="I17">
        <f>AVERAGE(D5:D19)</f>
        <v>25.533333333333335</v>
      </c>
      <c r="J17">
        <f>AVERAGE(B5:D19)</f>
        <v>24.355555555555554</v>
      </c>
      <c r="T17" s="30"/>
      <c r="U17" s="30">
        <f>IF(D6="","",D6)</f>
        <v>8</v>
      </c>
      <c r="V17" s="30">
        <f>IF(D11="","",D11)</f>
        <v>29</v>
      </c>
      <c r="W17" s="30">
        <f>IF(D16="","",D16)</f>
        <v>37</v>
      </c>
    </row>
    <row r="18" spans="1:23" x14ac:dyDescent="0.35">
      <c r="A18" s="17"/>
      <c r="B18" s="9">
        <v>36</v>
      </c>
      <c r="C18" s="9">
        <v>36</v>
      </c>
      <c r="D18" s="9">
        <v>34</v>
      </c>
      <c r="T18" s="5"/>
      <c r="U18" s="5">
        <f>IF(D7="","",D7)</f>
        <v>2</v>
      </c>
      <c r="V18" s="5">
        <f>IF(D12="","",D12)</f>
        <v>39</v>
      </c>
      <c r="W18" s="5">
        <f>IF(D17="","",D17)</f>
        <v>39</v>
      </c>
    </row>
    <row r="19" spans="1:23" x14ac:dyDescent="0.35">
      <c r="A19" s="29"/>
      <c r="B19" s="28">
        <v>38</v>
      </c>
      <c r="C19" s="28">
        <v>34</v>
      </c>
      <c r="D19" s="28">
        <v>50</v>
      </c>
      <c r="F19" t="s">
        <v>34</v>
      </c>
      <c r="T19" s="5"/>
      <c r="U19" s="5">
        <f>IF(D8="","",D8)</f>
        <v>19</v>
      </c>
      <c r="V19" s="5">
        <f>IF(D13="","",D13)</f>
        <v>25</v>
      </c>
      <c r="W19" s="5">
        <f>IF(D18="","",D18)</f>
        <v>34</v>
      </c>
    </row>
    <row r="20" spans="1:23" x14ac:dyDescent="0.35">
      <c r="A20" s="21"/>
      <c r="G20" s="27" t="str">
        <f>B4</f>
        <v>Arm</v>
      </c>
      <c r="H20" s="27" t="str">
        <f>C4</f>
        <v>Neck</v>
      </c>
      <c r="I20" s="27" t="str">
        <f>D4</f>
        <v>Foot</v>
      </c>
      <c r="T20" s="4"/>
      <c r="U20" s="4">
        <f>IF(D9="","",D9)</f>
        <v>10</v>
      </c>
      <c r="V20" s="4">
        <f>IF(D14="","",D14)</f>
        <v>24</v>
      </c>
      <c r="W20" s="4">
        <f>IF(D19="","",D19)</f>
        <v>50</v>
      </c>
    </row>
    <row r="21" spans="1:23" x14ac:dyDescent="0.35">
      <c r="A21" s="21"/>
      <c r="F21" t="str">
        <f>A5</f>
        <v>Cold</v>
      </c>
      <c r="G21" s="26">
        <f>VAR(B5:B9)</f>
        <v>38.200000000000045</v>
      </c>
      <c r="H21" s="25">
        <f>VAR(C5:C9)</f>
        <v>42.699999999999989</v>
      </c>
      <c r="I21" s="24">
        <f>VAR(D5:D9)</f>
        <v>37.5</v>
      </c>
      <c r="J21">
        <f>VAR(B5:D9)</f>
        <v>65.838095238095249</v>
      </c>
    </row>
    <row r="22" spans="1:23" x14ac:dyDescent="0.35">
      <c r="A22" s="17"/>
      <c r="F22" t="str">
        <f>A10</f>
        <v>Dry</v>
      </c>
      <c r="G22" s="23">
        <f>VAR(B10:B14)</f>
        <v>69.5</v>
      </c>
      <c r="H22">
        <f>VAR(C10:C14)</f>
        <v>44.5</v>
      </c>
      <c r="I22" s="22">
        <f>VAR(D10:D14)</f>
        <v>35.299999999999955</v>
      </c>
      <c r="J22">
        <f>VAR(B10:D14)</f>
        <v>55.266666666666687</v>
      </c>
    </row>
    <row r="23" spans="1:23" x14ac:dyDescent="0.35">
      <c r="A23" s="21"/>
      <c r="F23" t="str">
        <f>A15</f>
        <v>Humid</v>
      </c>
      <c r="G23" s="20">
        <f>VAR(B15:B19)</f>
        <v>82</v>
      </c>
      <c r="H23" s="19">
        <f>VAR(C15:C19)</f>
        <v>82</v>
      </c>
      <c r="I23" s="18">
        <f>VAR(D15:D19)</f>
        <v>75.700000000000045</v>
      </c>
      <c r="J23">
        <f>VAR(B15:D19)</f>
        <v>93.971428571428604</v>
      </c>
    </row>
    <row r="24" spans="1:23" x14ac:dyDescent="0.35">
      <c r="A24" s="17"/>
      <c r="G24">
        <f>VAR(B5:B19)</f>
        <v>59.066666666666606</v>
      </c>
      <c r="H24">
        <f>VAR(C5:C19)</f>
        <v>56.06666666666667</v>
      </c>
      <c r="I24">
        <f>VAR(D5:D19)</f>
        <v>182.55238095238096</v>
      </c>
      <c r="J24">
        <f>VAR(B5:D19)</f>
        <v>96.961616161616135</v>
      </c>
    </row>
    <row r="25" spans="1:23" x14ac:dyDescent="0.35">
      <c r="A25" s="17"/>
    </row>
    <row r="27" spans="1:23" x14ac:dyDescent="0.35">
      <c r="B27" s="16" t="s">
        <v>26</v>
      </c>
      <c r="C27" s="16" t="s">
        <v>25</v>
      </c>
      <c r="D27" s="16" t="s">
        <v>24</v>
      </c>
      <c r="F27" t="s">
        <v>33</v>
      </c>
    </row>
    <row r="28" spans="1:23" x14ac:dyDescent="0.35">
      <c r="B28">
        <v>15</v>
      </c>
      <c r="C28">
        <v>33</v>
      </c>
      <c r="D28">
        <v>28</v>
      </c>
    </row>
    <row r="29" spans="1:23" ht="15" thickBot="1" x14ac:dyDescent="0.4">
      <c r="B29">
        <v>23</v>
      </c>
      <c r="C29">
        <v>26</v>
      </c>
      <c r="D29">
        <v>20</v>
      </c>
      <c r="F29" t="s">
        <v>23</v>
      </c>
      <c r="K29" t="s">
        <v>22</v>
      </c>
      <c r="L29">
        <v>0.05</v>
      </c>
    </row>
    <row r="30" spans="1:23" ht="15" thickTop="1" x14ac:dyDescent="0.35">
      <c r="B30">
        <v>26</v>
      </c>
      <c r="C30">
        <v>15</v>
      </c>
      <c r="D30">
        <v>18</v>
      </c>
      <c r="F30" s="2" t="s">
        <v>20</v>
      </c>
      <c r="G30" s="2" t="s">
        <v>19</v>
      </c>
      <c r="H30" s="2" t="s">
        <v>18</v>
      </c>
      <c r="I30" s="2" t="s">
        <v>17</v>
      </c>
      <c r="J30" s="2" t="s">
        <v>16</v>
      </c>
      <c r="K30" s="2" t="s">
        <v>10</v>
      </c>
      <c r="L30" s="2" t="s">
        <v>15</v>
      </c>
      <c r="M30" s="2" t="s">
        <v>14</v>
      </c>
      <c r="N30" s="2" t="s">
        <v>13</v>
      </c>
    </row>
    <row r="31" spans="1:23" x14ac:dyDescent="0.35">
      <c r="B31">
        <v>19</v>
      </c>
      <c r="C31">
        <v>18</v>
      </c>
      <c r="D31">
        <v>36</v>
      </c>
      <c r="F31" t="str">
        <f>B27</f>
        <v>Cold</v>
      </c>
      <c r="G31">
        <f>COUNT(B28:B42)</f>
        <v>15</v>
      </c>
      <c r="H31">
        <f>SUM(B28:B42)</f>
        <v>263</v>
      </c>
      <c r="I31">
        <f>AVERAGE(B28:B42)</f>
        <v>17.533333333333335</v>
      </c>
      <c r="J31">
        <f>_xlfn.VAR.S(B28:B42)</f>
        <v>65.838095238095249</v>
      </c>
      <c r="K31">
        <f>DEVSQ(B28:B42)</f>
        <v>921.73333333333335</v>
      </c>
      <c r="L31">
        <f>SQRT(I38/G31)</f>
        <v>2.1862001050843674</v>
      </c>
      <c r="M31">
        <f>I31-L31*_xlfn.T.INV.2T(L29,H38)</f>
        <v>13.12140290256281</v>
      </c>
      <c r="N31">
        <f>I31+L31*_xlfn.T.INV.2T(L29,H38)</f>
        <v>21.94526376410386</v>
      </c>
    </row>
    <row r="32" spans="1:23" x14ac:dyDescent="0.35">
      <c r="B32">
        <v>31</v>
      </c>
      <c r="C32">
        <v>33</v>
      </c>
      <c r="D32">
        <v>38</v>
      </c>
      <c r="F32" t="str">
        <f>C27</f>
        <v>Dry</v>
      </c>
      <c r="G32">
        <f>COUNT(C28:C42)</f>
        <v>15</v>
      </c>
      <c r="H32">
        <f>SUM(C28:C42)</f>
        <v>377</v>
      </c>
      <c r="I32">
        <f>AVERAGE(C28:C42)</f>
        <v>25.133333333333333</v>
      </c>
      <c r="J32">
        <f>_xlfn.VAR.S(C28:C42)</f>
        <v>55.266666666666687</v>
      </c>
      <c r="K32">
        <f>DEVSQ(C28:C42)</f>
        <v>773.73333333333346</v>
      </c>
      <c r="L32">
        <f>SQRT(I38/G32)</f>
        <v>2.1862001050843674</v>
      </c>
      <c r="M32">
        <f>I32-L32*_xlfn.T.INV.2T(L29,H38)</f>
        <v>20.721402902562808</v>
      </c>
      <c r="N32">
        <f>I32+L32*_xlfn.T.INV.2T(L29,H38)</f>
        <v>29.545263764103858</v>
      </c>
    </row>
    <row r="33" spans="2:14" x14ac:dyDescent="0.35">
      <c r="B33">
        <v>21</v>
      </c>
      <c r="C33">
        <v>25</v>
      </c>
      <c r="D33">
        <v>16</v>
      </c>
      <c r="F33" t="str">
        <f>D27</f>
        <v>Humid</v>
      </c>
      <c r="G33">
        <f>COUNT(D28:D42)</f>
        <v>15</v>
      </c>
      <c r="H33">
        <f>SUM(D28:D42)</f>
        <v>456</v>
      </c>
      <c r="I33">
        <f>AVERAGE(D28:D42)</f>
        <v>30.4</v>
      </c>
      <c r="J33">
        <f>_xlfn.VAR.S(D28:D42)</f>
        <v>93.971428571428604</v>
      </c>
      <c r="K33">
        <f>DEVSQ(D28:D42)</f>
        <v>1315.6000000000001</v>
      </c>
      <c r="L33">
        <f>SQRT(I38/G33)</f>
        <v>2.1862001050843674</v>
      </c>
      <c r="M33">
        <f>I33-L33*_xlfn.T.INV.2T(L29,H38)</f>
        <v>25.988069569229474</v>
      </c>
      <c r="N33">
        <f>I33+L33*_xlfn.T.INV.2T(L29,H38)</f>
        <v>34.811930430770524</v>
      </c>
    </row>
    <row r="34" spans="2:14" x14ac:dyDescent="0.35">
      <c r="B34">
        <v>11</v>
      </c>
      <c r="C34">
        <v>29</v>
      </c>
      <c r="D34">
        <v>18</v>
      </c>
      <c r="F34" s="3"/>
      <c r="G34" s="3"/>
      <c r="H34" s="3"/>
      <c r="I34" s="3"/>
      <c r="J34" s="3"/>
      <c r="K34" s="3"/>
      <c r="L34" s="3"/>
      <c r="M34" s="3"/>
      <c r="N34" s="3"/>
    </row>
    <row r="35" spans="2:14" ht="15" thickBot="1" x14ac:dyDescent="0.4">
      <c r="B35">
        <v>28</v>
      </c>
      <c r="C35">
        <v>17</v>
      </c>
      <c r="D35">
        <v>26</v>
      </c>
      <c r="F35" t="s">
        <v>12</v>
      </c>
    </row>
    <row r="36" spans="2:14" ht="15" thickTop="1" x14ac:dyDescent="0.35">
      <c r="B36">
        <v>16</v>
      </c>
      <c r="C36">
        <v>22</v>
      </c>
      <c r="D36">
        <v>36</v>
      </c>
      <c r="F36" s="2" t="s">
        <v>11</v>
      </c>
      <c r="G36" s="2" t="s">
        <v>10</v>
      </c>
      <c r="H36" s="2" t="s">
        <v>9</v>
      </c>
      <c r="I36" s="2" t="s">
        <v>8</v>
      </c>
      <c r="J36" s="2" t="s">
        <v>7</v>
      </c>
      <c r="K36" s="2" t="s">
        <v>6</v>
      </c>
      <c r="L36" s="2" t="s">
        <v>5</v>
      </c>
      <c r="M36" s="2" t="s">
        <v>4</v>
      </c>
      <c r="N36" s="2" t="s">
        <v>3</v>
      </c>
    </row>
    <row r="37" spans="2:14" x14ac:dyDescent="0.35">
      <c r="B37">
        <v>23</v>
      </c>
      <c r="C37">
        <v>12</v>
      </c>
      <c r="D37">
        <v>34</v>
      </c>
      <c r="F37" t="s">
        <v>2</v>
      </c>
      <c r="G37">
        <f>G39-G38</f>
        <v>1255.2444444444436</v>
      </c>
      <c r="H37">
        <f>COUNTA(F31:F33)-1</f>
        <v>2</v>
      </c>
      <c r="I37">
        <f>G37/H37</f>
        <v>627.62222222222181</v>
      </c>
      <c r="J37">
        <f>I37/I38</f>
        <v>8.7544170393658884</v>
      </c>
      <c r="K37">
        <f>_xlfn.F.DIST.RT(J37,H37,H38)</f>
        <v>6.6378101581940265E-4</v>
      </c>
      <c r="L37">
        <f>G37/G39</f>
        <v>0.29422243520293345</v>
      </c>
      <c r="M37">
        <f>SQRT(DEVSQ(I31:I33)/(I38*H37))</f>
        <v>0.76395536690594212</v>
      </c>
      <c r="N37">
        <f>(G39-H39*I38)/(G39+I38)</f>
        <v>0.2563069395545165</v>
      </c>
    </row>
    <row r="38" spans="2:14" x14ac:dyDescent="0.35">
      <c r="B38">
        <v>11</v>
      </c>
      <c r="C38">
        <v>30</v>
      </c>
      <c r="D38">
        <v>26</v>
      </c>
      <c r="F38" t="s">
        <v>1</v>
      </c>
      <c r="G38">
        <f>SUM(K31:K33)</f>
        <v>3011.0666666666666</v>
      </c>
      <c r="H38">
        <f>H39-H37</f>
        <v>42</v>
      </c>
      <c r="I38">
        <f>G38/H38</f>
        <v>71.692063492063497</v>
      </c>
    </row>
    <row r="39" spans="2:14" x14ac:dyDescent="0.35">
      <c r="B39">
        <v>8</v>
      </c>
      <c r="C39">
        <v>29</v>
      </c>
      <c r="D39">
        <v>37</v>
      </c>
      <c r="F39" s="1" t="s">
        <v>0</v>
      </c>
      <c r="G39" s="1">
        <f>DEVSQ(B28:D42)</f>
        <v>4266.3111111111102</v>
      </c>
      <c r="H39" s="1">
        <f>COUNT(B28:D42)-1</f>
        <v>44</v>
      </c>
      <c r="I39" s="1">
        <f>G39/H39</f>
        <v>96.961616161616135</v>
      </c>
      <c r="J39" s="1"/>
      <c r="K39" s="1"/>
      <c r="L39" s="1"/>
      <c r="M39" s="1"/>
      <c r="N39" s="1"/>
    </row>
    <row r="40" spans="2:14" x14ac:dyDescent="0.35">
      <c r="B40">
        <v>2</v>
      </c>
      <c r="C40">
        <v>39</v>
      </c>
      <c r="D40">
        <v>39</v>
      </c>
    </row>
    <row r="41" spans="2:14" x14ac:dyDescent="0.35">
      <c r="B41">
        <v>19</v>
      </c>
      <c r="C41">
        <v>25</v>
      </c>
      <c r="D41">
        <v>34</v>
      </c>
    </row>
    <row r="42" spans="2:14" x14ac:dyDescent="0.35">
      <c r="B42" s="1">
        <v>10</v>
      </c>
      <c r="C42" s="1">
        <v>24</v>
      </c>
      <c r="D42" s="1">
        <v>50</v>
      </c>
    </row>
    <row r="44" spans="2:14" x14ac:dyDescent="0.35">
      <c r="B44" s="16" t="str">
        <f>B4</f>
        <v>Arm</v>
      </c>
      <c r="C44" s="16" t="str">
        <f>C4</f>
        <v>Neck</v>
      </c>
      <c r="D44" s="16" t="str">
        <f>D4</f>
        <v>Foot</v>
      </c>
      <c r="F44" t="s">
        <v>32</v>
      </c>
    </row>
    <row r="45" spans="2:14" x14ac:dyDescent="0.35">
      <c r="B45">
        <f>B5</f>
        <v>15</v>
      </c>
      <c r="C45">
        <f>C5</f>
        <v>21</v>
      </c>
      <c r="D45">
        <f>D5</f>
        <v>11</v>
      </c>
    </row>
    <row r="46" spans="2:14" ht="15" thickBot="1" x14ac:dyDescent="0.4">
      <c r="B46">
        <f>B6</f>
        <v>23</v>
      </c>
      <c r="C46">
        <f>C6</f>
        <v>11</v>
      </c>
      <c r="D46">
        <f>D6</f>
        <v>8</v>
      </c>
      <c r="F46" t="s">
        <v>23</v>
      </c>
      <c r="K46" t="s">
        <v>22</v>
      </c>
      <c r="L46">
        <v>0.05</v>
      </c>
    </row>
    <row r="47" spans="2:14" ht="15" thickTop="1" x14ac:dyDescent="0.35">
      <c r="B47">
        <f>B7</f>
        <v>26</v>
      </c>
      <c r="C47">
        <f>C7</f>
        <v>28</v>
      </c>
      <c r="D47">
        <f>D7</f>
        <v>2</v>
      </c>
      <c r="F47" s="2" t="s">
        <v>20</v>
      </c>
      <c r="G47" s="2" t="s">
        <v>19</v>
      </c>
      <c r="H47" s="2" t="s">
        <v>18</v>
      </c>
      <c r="I47" s="2" t="s">
        <v>17</v>
      </c>
      <c r="J47" s="2" t="s">
        <v>16</v>
      </c>
      <c r="K47" s="2" t="s">
        <v>10</v>
      </c>
      <c r="L47" s="2" t="s">
        <v>15</v>
      </c>
      <c r="M47" s="2" t="s">
        <v>14</v>
      </c>
      <c r="N47" s="2" t="s">
        <v>13</v>
      </c>
    </row>
    <row r="48" spans="2:14" x14ac:dyDescent="0.35">
      <c r="B48">
        <f>B8</f>
        <v>19</v>
      </c>
      <c r="C48">
        <f>C8</f>
        <v>16</v>
      </c>
      <c r="D48">
        <f>D8</f>
        <v>19</v>
      </c>
      <c r="F48" t="str">
        <f>B44</f>
        <v>Arm</v>
      </c>
      <c r="G48">
        <f>COUNT(B45:B59)</f>
        <v>15</v>
      </c>
      <c r="H48">
        <f>SUM(B45:B59)</f>
        <v>379</v>
      </c>
      <c r="I48">
        <f>AVERAGE(B45:B59)</f>
        <v>25.266666666666666</v>
      </c>
      <c r="J48">
        <f>_xlfn.VAR.S(B45:B59)</f>
        <v>59.066666666666606</v>
      </c>
      <c r="K48">
        <f>DEVSQ(B45:B59)</f>
        <v>826.93333333333328</v>
      </c>
      <c r="L48">
        <f>SQRT(I55/G48)</f>
        <v>2.5720105161600908</v>
      </c>
      <c r="M48">
        <f>I48-L48*_xlfn.T.INV.2T(L46,H55)</f>
        <v>20.076139304547361</v>
      </c>
      <c r="N48">
        <f>I48+L48*_xlfn.T.INV.2T(L46,H55)</f>
        <v>30.45719402878597</v>
      </c>
    </row>
    <row r="49" spans="1:14" x14ac:dyDescent="0.35">
      <c r="B49">
        <f>B9</f>
        <v>31</v>
      </c>
      <c r="C49">
        <f>C9</f>
        <v>23</v>
      </c>
      <c r="D49">
        <f>D9</f>
        <v>10</v>
      </c>
      <c r="F49" t="str">
        <f>C44</f>
        <v>Neck</v>
      </c>
      <c r="G49">
        <f>COUNT(C45:C59)</f>
        <v>15</v>
      </c>
      <c r="H49">
        <f>SUM(C45:C59)</f>
        <v>334</v>
      </c>
      <c r="I49">
        <f>AVERAGE(C45:C59)</f>
        <v>22.266666666666666</v>
      </c>
      <c r="J49">
        <f>_xlfn.VAR.S(C45:C59)</f>
        <v>56.06666666666667</v>
      </c>
      <c r="K49">
        <f>DEVSQ(C45:C59)</f>
        <v>784.93333333333339</v>
      </c>
      <c r="L49">
        <f>SQRT(I55/G49)</f>
        <v>2.5720105161600908</v>
      </c>
      <c r="M49">
        <f>I49-L49*_xlfn.T.INV.2T(L46,H55)</f>
        <v>17.076139304547361</v>
      </c>
      <c r="N49">
        <f>I49+L49*_xlfn.T.INV.2T(L46,H55)</f>
        <v>27.45719402878597</v>
      </c>
    </row>
    <row r="50" spans="1:14" x14ac:dyDescent="0.35">
      <c r="B50">
        <f>B10</f>
        <v>33</v>
      </c>
      <c r="C50">
        <f>C10</f>
        <v>25</v>
      </c>
      <c r="D50">
        <f>D10</f>
        <v>30</v>
      </c>
      <c r="F50" t="str">
        <f>D44</f>
        <v>Foot</v>
      </c>
      <c r="G50">
        <f>COUNT(D45:D59)</f>
        <v>15</v>
      </c>
      <c r="H50">
        <f>SUM(D45:D59)</f>
        <v>383</v>
      </c>
      <c r="I50">
        <f>AVERAGE(D45:D59)</f>
        <v>25.533333333333335</v>
      </c>
      <c r="J50">
        <f>_xlfn.VAR.S(D45:D59)</f>
        <v>182.55238095238096</v>
      </c>
      <c r="K50">
        <f>DEVSQ(D45:D59)</f>
        <v>2555.7333333333336</v>
      </c>
      <c r="L50">
        <f>SQRT(I55/G50)</f>
        <v>2.5720105161600908</v>
      </c>
      <c r="M50">
        <f>I50-L50*_xlfn.T.INV.2T(L46,H55)</f>
        <v>20.342805971214027</v>
      </c>
      <c r="N50">
        <f>I50+L50*_xlfn.T.INV.2T(L46,H55)</f>
        <v>30.723860695452643</v>
      </c>
    </row>
    <row r="51" spans="1:14" x14ac:dyDescent="0.35">
      <c r="B51">
        <f>B11</f>
        <v>26</v>
      </c>
      <c r="C51">
        <f>C11</f>
        <v>29</v>
      </c>
      <c r="D51">
        <f>D11</f>
        <v>29</v>
      </c>
      <c r="F51" s="3"/>
      <c r="G51" s="3"/>
      <c r="H51" s="3"/>
      <c r="I51" s="3"/>
      <c r="J51" s="3"/>
      <c r="K51" s="3"/>
      <c r="L51" s="3"/>
      <c r="M51" s="3"/>
      <c r="N51" s="3"/>
    </row>
    <row r="52" spans="1:14" ht="15" thickBot="1" x14ac:dyDescent="0.4">
      <c r="B52">
        <f>B12</f>
        <v>15</v>
      </c>
      <c r="C52">
        <f>C12</f>
        <v>17</v>
      </c>
      <c r="D52">
        <f>D12</f>
        <v>39</v>
      </c>
      <c r="F52" t="s">
        <v>12</v>
      </c>
    </row>
    <row r="53" spans="1:14" ht="15" thickTop="1" x14ac:dyDescent="0.35">
      <c r="B53">
        <f>B13</f>
        <v>18</v>
      </c>
      <c r="C53">
        <f>C13</f>
        <v>22</v>
      </c>
      <c r="D53">
        <f>D13</f>
        <v>25</v>
      </c>
      <c r="F53" s="2" t="s">
        <v>11</v>
      </c>
      <c r="G53" s="2" t="s">
        <v>10</v>
      </c>
      <c r="H53" s="2" t="s">
        <v>9</v>
      </c>
      <c r="I53" s="2" t="s">
        <v>8</v>
      </c>
      <c r="J53" s="2" t="s">
        <v>7</v>
      </c>
      <c r="K53" s="2" t="s">
        <v>6</v>
      </c>
      <c r="L53" s="2" t="s">
        <v>5</v>
      </c>
      <c r="M53" s="2" t="s">
        <v>4</v>
      </c>
      <c r="N53" s="2" t="s">
        <v>3</v>
      </c>
    </row>
    <row r="54" spans="1:14" x14ac:dyDescent="0.35">
      <c r="B54">
        <f>B14</f>
        <v>33</v>
      </c>
      <c r="C54">
        <f>C14</f>
        <v>12</v>
      </c>
      <c r="D54">
        <f>D14</f>
        <v>24</v>
      </c>
      <c r="F54" t="s">
        <v>2</v>
      </c>
      <c r="G54">
        <f>G56-G55</f>
        <v>98.711111111110768</v>
      </c>
      <c r="H54">
        <f>COUNTA(F48:F50)-1</f>
        <v>2</v>
      </c>
      <c r="I54">
        <f>G54/H54</f>
        <v>49.355555555555384</v>
      </c>
      <c r="J54">
        <f>I54/I55</f>
        <v>0.49739258406116849</v>
      </c>
      <c r="K54">
        <f>_xlfn.F.DIST.RT(J54,H54,H55)</f>
        <v>0.61165094357908867</v>
      </c>
      <c r="L54">
        <f>G54/G56</f>
        <v>2.3137344778731479E-2</v>
      </c>
      <c r="M54">
        <f>SQRT(DEVSQ(I48:I50)/(I55*H54))</f>
        <v>0.18209751674330446</v>
      </c>
      <c r="N54">
        <f>(G56-H56*I55)/(G56+I55)</f>
        <v>-2.2848499612768327E-2</v>
      </c>
    </row>
    <row r="55" spans="1:14" x14ac:dyDescent="0.35">
      <c r="B55">
        <f>B15</f>
        <v>28</v>
      </c>
      <c r="C55">
        <f>C15</f>
        <v>16</v>
      </c>
      <c r="D55">
        <f>D15</f>
        <v>26</v>
      </c>
      <c r="F55" t="s">
        <v>1</v>
      </c>
      <c r="G55">
        <f>SUM(K48:K50)</f>
        <v>4167.6000000000004</v>
      </c>
      <c r="H55">
        <f>H56-H54</f>
        <v>42</v>
      </c>
      <c r="I55">
        <f>G55/H55</f>
        <v>99.228571428571442</v>
      </c>
    </row>
    <row r="56" spans="1:14" x14ac:dyDescent="0.35">
      <c r="B56">
        <f>B16</f>
        <v>20</v>
      </c>
      <c r="C56">
        <f>C16</f>
        <v>18</v>
      </c>
      <c r="D56">
        <f>D16</f>
        <v>37</v>
      </c>
      <c r="F56" s="1" t="s">
        <v>0</v>
      </c>
      <c r="G56" s="1">
        <f>DEVSQ(B45:D59)</f>
        <v>4266.3111111111111</v>
      </c>
      <c r="H56" s="1">
        <f>COUNT(B45:D59)-1</f>
        <v>44</v>
      </c>
      <c r="I56" s="1">
        <f>G56/H56</f>
        <v>96.961616161616163</v>
      </c>
      <c r="J56" s="1"/>
      <c r="K56" s="1"/>
      <c r="L56" s="1"/>
      <c r="M56" s="1"/>
      <c r="N56" s="1"/>
    </row>
    <row r="57" spans="1:14" x14ac:dyDescent="0.35">
      <c r="B57">
        <f>B17</f>
        <v>18</v>
      </c>
      <c r="C57">
        <f>C17</f>
        <v>26</v>
      </c>
      <c r="D57">
        <f>D17</f>
        <v>39</v>
      </c>
    </row>
    <row r="58" spans="1:14" x14ac:dyDescent="0.35">
      <c r="B58">
        <f>B18</f>
        <v>36</v>
      </c>
      <c r="C58">
        <f>C18</f>
        <v>36</v>
      </c>
      <c r="D58">
        <f>D18</f>
        <v>34</v>
      </c>
    </row>
    <row r="59" spans="1:14" x14ac:dyDescent="0.35">
      <c r="B59" s="1">
        <f>B19</f>
        <v>38</v>
      </c>
      <c r="C59" s="1">
        <f>C19</f>
        <v>34</v>
      </c>
      <c r="D59" s="1">
        <f>D19</f>
        <v>50</v>
      </c>
    </row>
    <row r="61" spans="1:14" x14ac:dyDescent="0.35">
      <c r="F61" t="s">
        <v>31</v>
      </c>
    </row>
    <row r="63" spans="1:14" ht="15" thickBot="1" x14ac:dyDescent="0.4">
      <c r="B63" s="15" t="s">
        <v>30</v>
      </c>
      <c r="C63" s="14"/>
      <c r="D63" s="13"/>
      <c r="F63" t="s">
        <v>23</v>
      </c>
      <c r="K63" t="s">
        <v>22</v>
      </c>
      <c r="L63">
        <v>0.05</v>
      </c>
    </row>
    <row r="64" spans="1:14" ht="15" thickTop="1" x14ac:dyDescent="0.35">
      <c r="A64" s="12" t="s">
        <v>29</v>
      </c>
      <c r="B64" s="11" t="s">
        <v>28</v>
      </c>
      <c r="C64" s="11" t="s">
        <v>21</v>
      </c>
      <c r="D64" s="11" t="s">
        <v>27</v>
      </c>
      <c r="F64" s="2" t="s">
        <v>20</v>
      </c>
      <c r="G64" s="2" t="s">
        <v>19</v>
      </c>
      <c r="H64" s="2" t="s">
        <v>18</v>
      </c>
      <c r="I64" s="2" t="s">
        <v>17</v>
      </c>
      <c r="J64" s="2" t="s">
        <v>16</v>
      </c>
      <c r="K64" s="2" t="s">
        <v>10</v>
      </c>
      <c r="L64" s="2" t="s">
        <v>15</v>
      </c>
      <c r="M64" s="2" t="s">
        <v>14</v>
      </c>
      <c r="N64" s="2" t="s">
        <v>13</v>
      </c>
    </row>
    <row r="65" spans="1:14" x14ac:dyDescent="0.35">
      <c r="A65" s="10" t="s">
        <v>26</v>
      </c>
      <c r="B65" s="10">
        <v>15</v>
      </c>
      <c r="C65" s="10">
        <v>21</v>
      </c>
      <c r="D65" s="10">
        <v>11</v>
      </c>
      <c r="F65" t="str">
        <f>B64</f>
        <v>Arm</v>
      </c>
      <c r="G65">
        <f>COUNT(B65:B69)</f>
        <v>5</v>
      </c>
      <c r="H65">
        <f>SUM(B65:B69)</f>
        <v>114</v>
      </c>
      <c r="I65">
        <f>AVERAGE(B65:B69)</f>
        <v>22.8</v>
      </c>
      <c r="J65">
        <f>_xlfn.VAR.S(B65:B69)</f>
        <v>38.200000000000045</v>
      </c>
      <c r="K65">
        <f>DEVSQ(B65:B69)</f>
        <v>152.80000000000001</v>
      </c>
      <c r="L65">
        <f>SQRT(I72/G65)</f>
        <v>2.8095076674273969</v>
      </c>
      <c r="M65">
        <f>I65-L65*_xlfn.T.INV.2T(L63,H72)</f>
        <v>16.67860864916074</v>
      </c>
      <c r="N65">
        <f>I65+L65*_xlfn.T.INV.2T(L63,H72)</f>
        <v>28.921391350839261</v>
      </c>
    </row>
    <row r="66" spans="1:14" x14ac:dyDescent="0.35">
      <c r="A66" s="9"/>
      <c r="B66" s="9">
        <v>23</v>
      </c>
      <c r="C66" s="9">
        <v>11</v>
      </c>
      <c r="D66" s="9">
        <v>8</v>
      </c>
      <c r="F66" t="str">
        <f>C64</f>
        <v>Neck</v>
      </c>
      <c r="G66">
        <f>COUNT(C65:C69)</f>
        <v>5</v>
      </c>
      <c r="H66">
        <f>SUM(C65:C69)</f>
        <v>99</v>
      </c>
      <c r="I66">
        <f>AVERAGE(C65:C69)</f>
        <v>19.8</v>
      </c>
      <c r="J66">
        <f>_xlfn.VAR.S(C65:C69)</f>
        <v>42.699999999999989</v>
      </c>
      <c r="K66">
        <f>DEVSQ(C65:C69)</f>
        <v>170.8</v>
      </c>
      <c r="L66">
        <f>SQRT(I72/G66)</f>
        <v>2.8095076674273969</v>
      </c>
      <c r="M66">
        <f>I66-L66*_xlfn.T.INV.2T(L63,H72)</f>
        <v>13.67860864916074</v>
      </c>
      <c r="N66">
        <f>I66+L66*_xlfn.T.INV.2T(L63,H72)</f>
        <v>25.921391350839261</v>
      </c>
    </row>
    <row r="67" spans="1:14" x14ac:dyDescent="0.35">
      <c r="A67" s="9"/>
      <c r="B67" s="9">
        <v>26</v>
      </c>
      <c r="C67" s="9">
        <v>28</v>
      </c>
      <c r="D67" s="9">
        <v>2</v>
      </c>
      <c r="F67" t="str">
        <f>D64</f>
        <v>Foot</v>
      </c>
      <c r="G67">
        <f>COUNT(D65:D69)</f>
        <v>5</v>
      </c>
      <c r="H67">
        <f>SUM(D65:D69)</f>
        <v>50</v>
      </c>
      <c r="I67">
        <f>AVERAGE(D65:D69)</f>
        <v>10</v>
      </c>
      <c r="J67">
        <f>_xlfn.VAR.S(D65:D69)</f>
        <v>37.5</v>
      </c>
      <c r="K67">
        <f>DEVSQ(D65:D69)</f>
        <v>150</v>
      </c>
      <c r="L67">
        <f>SQRT(I72/G67)</f>
        <v>2.8095076674273969</v>
      </c>
      <c r="M67">
        <f>I67-L67*_xlfn.T.INV.2T(L63,H72)</f>
        <v>3.8786086491607392</v>
      </c>
      <c r="N67">
        <f>I67+L67*_xlfn.T.INV.2T(L63,H72)</f>
        <v>16.121391350839261</v>
      </c>
    </row>
    <row r="68" spans="1:14" x14ac:dyDescent="0.35">
      <c r="A68" s="9"/>
      <c r="B68" s="9">
        <v>19</v>
      </c>
      <c r="C68" s="9">
        <v>16</v>
      </c>
      <c r="D68" s="9">
        <v>19</v>
      </c>
      <c r="F68" s="3"/>
      <c r="G68" s="3"/>
      <c r="H68" s="3"/>
      <c r="I68" s="3"/>
      <c r="J68" s="3"/>
      <c r="K68" s="3"/>
      <c r="L68" s="3"/>
      <c r="M68" s="3"/>
      <c r="N68" s="3"/>
    </row>
    <row r="69" spans="1:14" ht="15" thickBot="1" x14ac:dyDescent="0.4">
      <c r="A69" s="8"/>
      <c r="B69" s="8">
        <v>31</v>
      </c>
      <c r="C69" s="8">
        <v>23</v>
      </c>
      <c r="D69" s="8">
        <v>10</v>
      </c>
      <c r="F69" t="s">
        <v>12</v>
      </c>
    </row>
    <row r="70" spans="1:14" ht="15" thickTop="1" x14ac:dyDescent="0.35">
      <c r="F70" s="2" t="s">
        <v>11</v>
      </c>
      <c r="G70" s="2" t="s">
        <v>10</v>
      </c>
      <c r="H70" s="2" t="s">
        <v>9</v>
      </c>
      <c r="I70" s="2" t="s">
        <v>8</v>
      </c>
      <c r="J70" s="2" t="s">
        <v>7</v>
      </c>
      <c r="K70" s="2" t="s">
        <v>6</v>
      </c>
      <c r="L70" s="2" t="s">
        <v>5</v>
      </c>
      <c r="M70" s="2" t="s">
        <v>4</v>
      </c>
      <c r="N70" s="2" t="s">
        <v>3</v>
      </c>
    </row>
    <row r="71" spans="1:14" x14ac:dyDescent="0.35">
      <c r="F71" t="s">
        <v>2</v>
      </c>
      <c r="G71">
        <f>G73-G72</f>
        <v>448.13333333333333</v>
      </c>
      <c r="H71">
        <f>COUNTA(F65:F67)-1</f>
        <v>2</v>
      </c>
      <c r="I71">
        <f>G71/H71</f>
        <v>224.06666666666666</v>
      </c>
      <c r="J71">
        <f>I71/I72</f>
        <v>5.6773648648648649</v>
      </c>
      <c r="K71">
        <f>_xlfn.F.DIST.RT(J71,H71,H72)</f>
        <v>1.8400871874626679E-2</v>
      </c>
      <c r="L71">
        <f>G71/G73</f>
        <v>0.48618544770721828</v>
      </c>
      <c r="M71">
        <f>SQRT(DEVSQ(I65:I67)/(I72*H71))</f>
        <v>1.0655857417275125</v>
      </c>
      <c r="N71">
        <f>(G73-H73*I72)/(G73+I72)</f>
        <v>0.38410320432792344</v>
      </c>
    </row>
    <row r="72" spans="1:14" x14ac:dyDescent="0.35">
      <c r="F72" t="s">
        <v>1</v>
      </c>
      <c r="G72">
        <f>SUM(K65:K67)</f>
        <v>473.6</v>
      </c>
      <c r="H72">
        <f>H73-H71</f>
        <v>12</v>
      </c>
      <c r="I72">
        <f>G72/H72</f>
        <v>39.466666666666669</v>
      </c>
    </row>
    <row r="73" spans="1:14" x14ac:dyDescent="0.35">
      <c r="F73" s="1" t="s">
        <v>0</v>
      </c>
      <c r="G73" s="1">
        <f>DEVSQ(B65:D69)</f>
        <v>921.73333333333335</v>
      </c>
      <c r="H73" s="1">
        <f>COUNT(B65:D69)-1</f>
        <v>14</v>
      </c>
      <c r="I73" s="1">
        <f>G73/H73</f>
        <v>65.838095238095235</v>
      </c>
      <c r="J73" s="1"/>
      <c r="K73" s="1"/>
      <c r="L73" s="1"/>
      <c r="M73" s="1"/>
      <c r="N73" s="1"/>
    </row>
    <row r="77" spans="1:14" x14ac:dyDescent="0.35">
      <c r="F77" t="s">
        <v>51</v>
      </c>
    </row>
    <row r="79" spans="1:14" ht="15" thickBot="1" x14ac:dyDescent="0.4">
      <c r="B79" s="64" t="s">
        <v>26</v>
      </c>
      <c r="C79" s="64" t="s">
        <v>25</v>
      </c>
      <c r="D79" s="64" t="s">
        <v>24</v>
      </c>
      <c r="F79" t="s">
        <v>23</v>
      </c>
      <c r="K79" t="s">
        <v>22</v>
      </c>
      <c r="L79">
        <v>0.05</v>
      </c>
    </row>
    <row r="80" spans="1:14" ht="15" thickTop="1" x14ac:dyDescent="0.35">
      <c r="A80" s="6" t="s">
        <v>21</v>
      </c>
      <c r="B80" s="6">
        <v>21</v>
      </c>
      <c r="C80" s="6">
        <v>25</v>
      </c>
      <c r="D80" s="6">
        <v>16</v>
      </c>
      <c r="F80" s="2" t="s">
        <v>20</v>
      </c>
      <c r="G80" s="2" t="s">
        <v>19</v>
      </c>
      <c r="H80" s="2" t="s">
        <v>18</v>
      </c>
      <c r="I80" s="2" t="s">
        <v>17</v>
      </c>
      <c r="J80" s="2" t="s">
        <v>16</v>
      </c>
      <c r="K80" s="2" t="s">
        <v>10</v>
      </c>
      <c r="L80" s="2" t="s">
        <v>15</v>
      </c>
      <c r="M80" s="2" t="s">
        <v>14</v>
      </c>
      <c r="N80" s="2" t="s">
        <v>13</v>
      </c>
    </row>
    <row r="81" spans="1:14" x14ac:dyDescent="0.35">
      <c r="A81" s="5"/>
      <c r="B81" s="5">
        <v>11</v>
      </c>
      <c r="C81" s="5">
        <v>29</v>
      </c>
      <c r="D81" s="5">
        <v>18</v>
      </c>
      <c r="F81" t="str">
        <f>B79</f>
        <v>Cold</v>
      </c>
      <c r="G81">
        <f>COUNT(B80:B84)</f>
        <v>5</v>
      </c>
      <c r="H81">
        <f>SUM(B80:B84)</f>
        <v>99</v>
      </c>
      <c r="I81">
        <f>AVERAGE(B80:B84)</f>
        <v>19.8</v>
      </c>
      <c r="J81">
        <f>_xlfn.VAR.S(B80:B84)</f>
        <v>42.699999999999989</v>
      </c>
      <c r="K81">
        <f>DEVSQ(B80:B84)</f>
        <v>170.8</v>
      </c>
      <c r="L81">
        <f>SQRT(I88/G81)</f>
        <v>3.3585711247493331</v>
      </c>
      <c r="M81">
        <f>I81-L81*_xlfn.T.INV.2T(L79,H88)</f>
        <v>12.48230214404626</v>
      </c>
      <c r="N81">
        <f>I81+L81*_xlfn.T.INV.2T(L79,H88)</f>
        <v>27.117697855953743</v>
      </c>
    </row>
    <row r="82" spans="1:14" x14ac:dyDescent="0.35">
      <c r="A82" s="5"/>
      <c r="B82" s="5">
        <v>28</v>
      </c>
      <c r="C82" s="5">
        <v>17</v>
      </c>
      <c r="D82" s="5">
        <v>26</v>
      </c>
      <c r="F82" t="str">
        <f>C79</f>
        <v>Dry</v>
      </c>
      <c r="G82">
        <f>COUNT(C80:C84)</f>
        <v>5</v>
      </c>
      <c r="H82">
        <f>SUM(C80:C84)</f>
        <v>105</v>
      </c>
      <c r="I82">
        <f>AVERAGE(C80:C84)</f>
        <v>21</v>
      </c>
      <c r="J82">
        <f>_xlfn.VAR.S(C80:C84)</f>
        <v>44.5</v>
      </c>
      <c r="K82">
        <f>DEVSQ(C80:C84)</f>
        <v>178</v>
      </c>
      <c r="L82">
        <f>SQRT(I88/G82)</f>
        <v>3.3585711247493331</v>
      </c>
      <c r="M82">
        <f>I82-L82*_xlfn.T.INV.2T(L79,H88)</f>
        <v>13.682302144046259</v>
      </c>
      <c r="N82">
        <f>I82+L82*_xlfn.T.INV.2T(L79,H88)</f>
        <v>28.317697855953739</v>
      </c>
    </row>
    <row r="83" spans="1:14" x14ac:dyDescent="0.35">
      <c r="A83" s="5"/>
      <c r="B83" s="5">
        <v>16</v>
      </c>
      <c r="C83" s="5">
        <v>22</v>
      </c>
      <c r="D83" s="5">
        <v>36</v>
      </c>
      <c r="F83" t="str">
        <f>D79</f>
        <v>Humid</v>
      </c>
      <c r="G83">
        <f>COUNT(D80:D84)</f>
        <v>5</v>
      </c>
      <c r="H83">
        <f>SUM(D80:D84)</f>
        <v>130</v>
      </c>
      <c r="I83">
        <f>AVERAGE(D80:D84)</f>
        <v>26</v>
      </c>
      <c r="J83">
        <f>_xlfn.VAR.S(D80:D84)</f>
        <v>82</v>
      </c>
      <c r="K83">
        <f>DEVSQ(D80:D84)</f>
        <v>328</v>
      </c>
      <c r="L83">
        <f>SQRT(I88/G83)</f>
        <v>3.3585711247493331</v>
      </c>
      <c r="M83">
        <f>I83-L83*_xlfn.T.INV.2T(L79,H88)</f>
        <v>18.682302144046261</v>
      </c>
      <c r="N83">
        <f>I83+L83*_xlfn.T.INV.2T(L79,H88)</f>
        <v>33.317697855953739</v>
      </c>
    </row>
    <row r="84" spans="1:14" x14ac:dyDescent="0.35">
      <c r="A84" s="4"/>
      <c r="B84" s="4">
        <v>23</v>
      </c>
      <c r="C84" s="4">
        <v>12</v>
      </c>
      <c r="D84" s="4">
        <v>34</v>
      </c>
      <c r="F84" s="3"/>
      <c r="G84" s="3"/>
      <c r="H84" s="3"/>
      <c r="I84" s="3"/>
      <c r="J84" s="3"/>
      <c r="K84" s="3"/>
      <c r="L84" s="3"/>
      <c r="M84" s="3"/>
      <c r="N84" s="3"/>
    </row>
    <row r="85" spans="1:14" ht="15" thickBot="1" x14ac:dyDescent="0.4">
      <c r="F85" t="s">
        <v>12</v>
      </c>
    </row>
    <row r="86" spans="1:14" ht="15" thickTop="1" x14ac:dyDescent="0.35">
      <c r="F86" s="2" t="s">
        <v>11</v>
      </c>
      <c r="G86" s="2" t="s">
        <v>10</v>
      </c>
      <c r="H86" s="2" t="s">
        <v>9</v>
      </c>
      <c r="I86" s="2" t="s">
        <v>8</v>
      </c>
      <c r="J86" s="2" t="s">
        <v>7</v>
      </c>
      <c r="K86" s="2" t="s">
        <v>6</v>
      </c>
      <c r="L86" s="2" t="s">
        <v>5</v>
      </c>
      <c r="M86" s="2" t="s">
        <v>4</v>
      </c>
      <c r="N86" s="2" t="s">
        <v>3</v>
      </c>
    </row>
    <row r="87" spans="1:14" x14ac:dyDescent="0.35">
      <c r="F87" t="s">
        <v>2</v>
      </c>
      <c r="G87">
        <f>G89-G88</f>
        <v>108.13333333333344</v>
      </c>
      <c r="H87">
        <f>COUNTA(F81:F83)-1</f>
        <v>2</v>
      </c>
      <c r="I87">
        <f>G87/H87</f>
        <v>54.06666666666672</v>
      </c>
      <c r="J87">
        <f>I87/I88</f>
        <v>0.95862884160756601</v>
      </c>
      <c r="K87">
        <f>_xlfn.F.DIST.RT(J87,H87,H88)</f>
        <v>0.41092774569728518</v>
      </c>
      <c r="L87">
        <f>G87/G89</f>
        <v>0.13776116867674548</v>
      </c>
      <c r="M87">
        <f>SQRT(DEVSQ(I81:I83)/(I88*H87))</f>
        <v>0.43786501152925311</v>
      </c>
      <c r="N87">
        <f>(G89-H89*I88)/(G89+I88)</f>
        <v>-5.5467511885894955E-3</v>
      </c>
    </row>
    <row r="88" spans="1:14" x14ac:dyDescent="0.35">
      <c r="F88" t="s">
        <v>1</v>
      </c>
      <c r="G88">
        <f>SUM(K81:K83)</f>
        <v>676.8</v>
      </c>
      <c r="H88">
        <f>H89-H87</f>
        <v>12</v>
      </c>
      <c r="I88">
        <f>G88/H88</f>
        <v>56.4</v>
      </c>
    </row>
    <row r="89" spans="1:14" x14ac:dyDescent="0.35">
      <c r="F89" s="1" t="s">
        <v>0</v>
      </c>
      <c r="G89" s="1">
        <f>DEVSQ(B80:D84)</f>
        <v>784.93333333333339</v>
      </c>
      <c r="H89" s="1">
        <f>COUNT(B80:D84)-1</f>
        <v>14</v>
      </c>
      <c r="I89" s="1">
        <f>G89/H89</f>
        <v>56.06666666666667</v>
      </c>
      <c r="J89" s="1"/>
      <c r="K89" s="1"/>
      <c r="L89" s="1"/>
      <c r="M89" s="1"/>
      <c r="N89" s="1"/>
    </row>
  </sheetData>
  <mergeCells count="2">
    <mergeCell ref="B3:D3"/>
    <mergeCell ref="B63:D63"/>
  </mergeCells>
  <pageMargins left="0.7" right="0.7" top="0.75" bottom="0.75" header="0.3" footer="0.3"/>
  <ignoredErrors>
    <ignoredError sqref="G7: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2025-11-02T12:27:03Z</dcterms:created>
  <dcterms:modified xsi:type="dcterms:W3CDTF">2025-11-02T13:00:33Z</dcterms:modified>
</cp:coreProperties>
</file>