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37AC41D8-0B24-4FCA-B1FD-7DE1DA2CDE4E}" xr6:coauthVersionLast="47" xr6:coauthVersionMax="47" xr10:uidLastSave="{00000000-0000-0000-0000-000000000000}"/>
  <bookViews>
    <workbookView xWindow="-110" yWindow="-110" windowWidth="19420" windowHeight="10300" xr2:uid="{359F8B59-C836-481E-8F67-F2D00CF2F1E5}"/>
  </bookViews>
  <sheets>
    <sheet name="Title" sheetId="2" r:id="rId1"/>
    <sheet name="Holt" sheetId="1" r:id="rId2"/>
  </sheets>
  <externalReferences>
    <externalReference r:id="rId3"/>
  </externalReferences>
  <definedNames>
    <definedName name="DataRange">#REF!</definedName>
    <definedName name="solver_adj" localSheetId="1" hidden="1">Holt!$E$28:$F$28</definedName>
    <definedName name="solver_cvg" localSheetId="1" hidden="1">0.0001</definedName>
    <definedName name="solver_drv" localSheetId="1" hidden="1">2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Holt!$E$28</definedName>
    <definedName name="solver_lhs2" localSheetId="1" hidden="1">Holt!$F$28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2</definedName>
    <definedName name="solver_nwt" localSheetId="1" hidden="1">1</definedName>
    <definedName name="solver_opt" localSheetId="1" hidden="1">Holt!$G$28</definedName>
    <definedName name="solver_pre" localSheetId="1" hidden="1">0.000001</definedName>
    <definedName name="solver_rbv" localSheetId="1" hidden="1">2</definedName>
    <definedName name="solver_rel1" localSheetId="1" hidden="1">1</definedName>
    <definedName name="solver_rel2" localSheetId="1" hidden="1">1</definedName>
    <definedName name="solver_rhs1" localSheetId="1" hidden="1">1</definedName>
    <definedName name="solver_rhs2" localSheetId="1" hidden="1">1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7" i="1"/>
  <c r="E6" i="1"/>
  <c r="F6" i="1" s="1"/>
  <c r="H7" i="1" s="1"/>
  <c r="D6" i="1"/>
  <c r="E5" i="1"/>
  <c r="D5" i="1"/>
  <c r="A5" i="1"/>
  <c r="A6" i="1" s="1"/>
  <c r="A7" i="1" l="1"/>
  <c r="D8" i="1"/>
  <c r="I8" i="1"/>
  <c r="F7" i="1"/>
  <c r="D9" i="1" l="1"/>
  <c r="A8" i="1"/>
  <c r="G7" i="1"/>
  <c r="F8" i="1" s="1"/>
  <c r="G8" i="1" l="1"/>
  <c r="H9" i="1" s="1"/>
  <c r="F9" i="1"/>
  <c r="H8" i="1"/>
  <c r="A9" i="1"/>
  <c r="D10" i="1"/>
  <c r="D11" i="1" l="1"/>
  <c r="A10" i="1"/>
  <c r="K8" i="1"/>
  <c r="J8" i="1"/>
  <c r="I10" i="1"/>
  <c r="I9" i="1"/>
  <c r="K9" i="1" s="1"/>
  <c r="G9" i="1"/>
  <c r="F10" i="1" s="1"/>
  <c r="G10" i="1" l="1"/>
  <c r="H11" i="1"/>
  <c r="F11" i="1"/>
  <c r="H10" i="1"/>
  <c r="A11" i="1"/>
  <c r="D12" i="1"/>
  <c r="J9" i="1"/>
  <c r="A12" i="1" l="1"/>
  <c r="D13" i="1"/>
  <c r="K10" i="1"/>
  <c r="J10" i="1"/>
  <c r="I11" i="1"/>
  <c r="I12" i="1"/>
  <c r="G11" i="1"/>
  <c r="H12" i="1" s="1"/>
  <c r="F12" i="1"/>
  <c r="K11" i="1"/>
  <c r="J11" i="1"/>
  <c r="J12" i="1" l="1"/>
  <c r="K12" i="1"/>
  <c r="I13" i="1"/>
  <c r="G12" i="1"/>
  <c r="H13" i="1"/>
  <c r="F13" i="1"/>
  <c r="A13" i="1"/>
  <c r="D14" i="1"/>
  <c r="D15" i="1" l="1"/>
  <c r="A14" i="1"/>
  <c r="G13" i="1"/>
  <c r="H14" i="1" s="1"/>
  <c r="F14" i="1"/>
  <c r="K13" i="1"/>
  <c r="J13" i="1"/>
  <c r="I14" i="1"/>
  <c r="K14" i="1" l="1"/>
  <c r="J14" i="1"/>
  <c r="I15" i="1"/>
  <c r="G14" i="1"/>
  <c r="F15" i="1" s="1"/>
  <c r="H15" i="1"/>
  <c r="A15" i="1"/>
  <c r="D16" i="1"/>
  <c r="H16" i="1" l="1"/>
  <c r="G15" i="1"/>
  <c r="F16" i="1"/>
  <c r="D17" i="1"/>
  <c r="A16" i="1"/>
  <c r="K15" i="1"/>
  <c r="J15" i="1"/>
  <c r="I16" i="1"/>
  <c r="K16" i="1" l="1"/>
  <c r="J16" i="1"/>
  <c r="I17" i="1"/>
  <c r="A17" i="1"/>
  <c r="D18" i="1"/>
  <c r="G16" i="1"/>
  <c r="H17" i="1"/>
  <c r="F17" i="1"/>
  <c r="G17" i="1" l="1"/>
  <c r="H18" i="1" s="1"/>
  <c r="K17" i="1"/>
  <c r="J17" i="1"/>
  <c r="I18" i="1"/>
  <c r="D19" i="1"/>
  <c r="A18" i="1"/>
  <c r="D20" i="1" s="1"/>
  <c r="K18" i="1" l="1"/>
  <c r="J18" i="1"/>
  <c r="I19" i="1"/>
  <c r="F18" i="1"/>
  <c r="G18" i="1" l="1"/>
  <c r="H19" i="1" s="1"/>
  <c r="F19" i="1"/>
  <c r="K19" i="1" l="1"/>
  <c r="J19" i="1"/>
  <c r="I20" i="1"/>
  <c r="G19" i="1"/>
  <c r="H20" i="1" s="1"/>
  <c r="F20" i="1"/>
  <c r="J20" i="1" l="1"/>
  <c r="K20" i="1"/>
  <c r="H28" i="1"/>
  <c r="I21" i="1"/>
  <c r="I28" i="1"/>
  <c r="G28" i="1"/>
  <c r="G20" i="1"/>
  <c r="H22" i="1"/>
  <c r="H23" i="1"/>
  <c r="H25" i="1"/>
  <c r="H24" i="1"/>
  <c r="H21" i="1"/>
  <c r="J21" i="1" l="1"/>
  <c r="K21" i="1"/>
  <c r="I22" i="1"/>
  <c r="J22" i="1" s="1"/>
  <c r="K22" i="1" l="1"/>
  <c r="I23" i="1"/>
  <c r="J23" i="1" l="1"/>
  <c r="K23" i="1"/>
  <c r="I24" i="1"/>
  <c r="K24" i="1" l="1"/>
  <c r="J24" i="1"/>
  <c r="I25" i="1"/>
  <c r="K25" i="1" l="1"/>
  <c r="J25" i="1"/>
</calcChain>
</file>

<file path=xl/sharedStrings.xml><?xml version="1.0" encoding="utf-8"?>
<sst xmlns="http://schemas.openxmlformats.org/spreadsheetml/2006/main" count="25" uniqueCount="21">
  <si>
    <t>Holt Linear Trend</t>
  </si>
  <si>
    <t>t</t>
  </si>
  <si>
    <t>y</t>
  </si>
  <si>
    <t>Holt's Linear Trend</t>
  </si>
  <si>
    <t>sig level</t>
  </si>
  <si>
    <t>u</t>
  </si>
  <si>
    <t>v</t>
  </si>
  <si>
    <t>forecast</t>
  </si>
  <si>
    <t>s.e.</t>
  </si>
  <si>
    <t>lower</t>
  </si>
  <si>
    <t>upper</t>
  </si>
  <si>
    <t>&gt;</t>
  </si>
  <si>
    <t>alpha</t>
  </si>
  <si>
    <t>beta</t>
  </si>
  <si>
    <t>MAE</t>
  </si>
  <si>
    <t>MSE</t>
  </si>
  <si>
    <t>MAPE</t>
  </si>
  <si>
    <t>Real Statistics Using Excel</t>
  </si>
  <si>
    <t>Updated</t>
  </si>
  <si>
    <t>Copyright © 2013 - 2026 Charles Zaiontz</t>
  </si>
  <si>
    <t>Holt's Linear Trend 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</si>
</sst>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0" borderId="7" xfId="0" applyBorder="1"/>
    <xf numFmtId="15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strRef>
              <c:f>Holt!$D$6:$D$25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&gt;</c:v>
                </c:pt>
                <c:pt idx="16">
                  <c:v>&gt;</c:v>
                </c:pt>
                <c:pt idx="17">
                  <c:v>&gt;</c:v>
                </c:pt>
                <c:pt idx="18">
                  <c:v>&gt;</c:v>
                </c:pt>
                <c:pt idx="19">
                  <c:v>&gt;</c:v>
                </c:pt>
              </c:strCache>
            </c:strRef>
          </c:cat>
          <c:val>
            <c:numRef>
              <c:f>Holt!$E$6:$E$20</c:f>
              <c:numCache>
                <c:formatCode>General</c:formatCode>
                <c:ptCount val="15"/>
                <c:pt idx="0">
                  <c:v>3</c:v>
                </c:pt>
                <c:pt idx="1">
                  <c:v>5</c:v>
                </c:pt>
                <c:pt idx="2">
                  <c:v>9</c:v>
                </c:pt>
                <c:pt idx="3">
                  <c:v>20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23</c:v>
                </c:pt>
                <c:pt idx="8">
                  <c:v>51</c:v>
                </c:pt>
                <c:pt idx="9">
                  <c:v>41</c:v>
                </c:pt>
                <c:pt idx="10">
                  <c:v>56</c:v>
                </c:pt>
                <c:pt idx="11">
                  <c:v>75</c:v>
                </c:pt>
                <c:pt idx="12">
                  <c:v>60</c:v>
                </c:pt>
                <c:pt idx="13">
                  <c:v>75</c:v>
                </c:pt>
                <c:pt idx="14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0-475D-84D1-37754D69582D}"/>
            </c:ext>
          </c:extLst>
        </c:ser>
        <c:ser>
          <c:idx val="1"/>
          <c:order val="1"/>
          <c:tx>
            <c:v>forecast</c:v>
          </c:tx>
          <c:marker>
            <c:symbol val="none"/>
          </c:marker>
          <c:val>
            <c:numRef>
              <c:f>Holt!$H$6:$H$25</c:f>
              <c:numCache>
                <c:formatCode>General</c:formatCode>
                <c:ptCount val="20"/>
                <c:pt idx="1">
                  <c:v>3</c:v>
                </c:pt>
                <c:pt idx="2">
                  <c:v>3.8620988408351806</c:v>
                </c:pt>
                <c:pt idx="3">
                  <c:v>6.4064286837649167</c:v>
                </c:pt>
                <c:pt idx="4">
                  <c:v>13.442400467743351</c:v>
                </c:pt>
                <c:pt idx="5">
                  <c:v>16.23762132901377</c:v>
                </c:pt>
                <c:pt idx="6">
                  <c:v>19.745474135659066</c:v>
                </c:pt>
                <c:pt idx="7">
                  <c:v>24.02217157827668</c:v>
                </c:pt>
                <c:pt idx="8">
                  <c:v>27.258042033393885</c:v>
                </c:pt>
                <c:pt idx="9">
                  <c:v>41.000001587560604</c:v>
                </c:pt>
                <c:pt idx="10">
                  <c:v>48.421158993809321</c:v>
                </c:pt>
                <c:pt idx="11">
                  <c:v>59.109171845868524</c:v>
                </c:pt>
                <c:pt idx="12">
                  <c:v>74.629208508854177</c:v>
                </c:pt>
                <c:pt idx="13">
                  <c:v>79.612731533653076</c:v>
                </c:pt>
                <c:pt idx="14">
                  <c:v>86.502661158530984</c:v>
                </c:pt>
                <c:pt idx="15">
                  <c:v>95.266061452539759</c:v>
                </c:pt>
                <c:pt idx="16">
                  <c:v>103.63082648849711</c:v>
                </c:pt>
                <c:pt idx="17">
                  <c:v>111.99559152445445</c:v>
                </c:pt>
                <c:pt idx="18">
                  <c:v>120.36035656041182</c:v>
                </c:pt>
                <c:pt idx="19">
                  <c:v>128.72512159636918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0-475D-84D1-37754D69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8707599"/>
        <c:axId val="1100704495"/>
      </c:lineChart>
      <c:catAx>
        <c:axId val="116870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0704495"/>
        <c:crosses val="autoZero"/>
        <c:auto val="1"/>
        <c:lblAlgn val="ctr"/>
        <c:lblOffset val="100"/>
        <c:noMultiLvlLbl val="0"/>
      </c:catAx>
      <c:valAx>
        <c:axId val="110070449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8707599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149225</xdr:colOff>
      <xdr:row>4</xdr:row>
      <xdr:rowOff>104775</xdr:rowOff>
    </xdr:from>
    <xdr:to>
      <xdr:col>18</xdr:col>
      <xdr:colOff>454025</xdr:colOff>
      <xdr:row>19</xdr:row>
      <xdr:rowOff>79375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1B636E-5D07-4860-914C-0D4D7F70A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27%20January%202022.xlsx" TargetMode="External"/><Relationship Id="rId1" Type="http://schemas.openxmlformats.org/officeDocument/2006/relationships/externalLinkPath" Target="/38f5cd2f1f925cfd/Documenti/A%20Real%20Statistics%202020/Examples/Real%20Statistics%20Time%20Series%20Examples%2027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 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DF 0"/>
      <sheetName val="DF 1"/>
      <sheetName val="DF 2"/>
      <sheetName val="ADF"/>
      <sheetName val="PP KPSS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1</v>
          </cell>
          <cell r="E6">
            <v>3</v>
          </cell>
        </row>
        <row r="7">
          <cell r="D7">
            <v>2</v>
          </cell>
          <cell r="E7">
            <v>5</v>
          </cell>
          <cell r="H7">
            <v>3</v>
          </cell>
        </row>
        <row r="8">
          <cell r="D8">
            <v>3</v>
          </cell>
          <cell r="E8">
            <v>9</v>
          </cell>
          <cell r="H8">
            <v>3.8620988408351806</v>
          </cell>
        </row>
        <row r="9">
          <cell r="D9">
            <v>4</v>
          </cell>
          <cell r="E9">
            <v>20</v>
          </cell>
          <cell r="H9">
            <v>6.4064286837649167</v>
          </cell>
        </row>
        <row r="10">
          <cell r="D10">
            <v>5</v>
          </cell>
          <cell r="E10">
            <v>12</v>
          </cell>
          <cell r="H10">
            <v>13.442400467743351</v>
          </cell>
        </row>
        <row r="11">
          <cell r="D11">
            <v>6</v>
          </cell>
          <cell r="E11">
            <v>17</v>
          </cell>
          <cell r="H11">
            <v>16.23762132901377</v>
          </cell>
        </row>
        <row r="12">
          <cell r="D12">
            <v>7</v>
          </cell>
          <cell r="E12">
            <v>22</v>
          </cell>
          <cell r="H12">
            <v>19.745474135659066</v>
          </cell>
        </row>
        <row r="13">
          <cell r="D13">
            <v>8</v>
          </cell>
          <cell r="E13">
            <v>23</v>
          </cell>
          <cell r="H13">
            <v>24.02217157827668</v>
          </cell>
        </row>
        <row r="14">
          <cell r="D14">
            <v>9</v>
          </cell>
          <cell r="E14">
            <v>51</v>
          </cell>
          <cell r="H14">
            <v>27.258042033393885</v>
          </cell>
        </row>
        <row r="15">
          <cell r="D15">
            <v>10</v>
          </cell>
          <cell r="E15">
            <v>41</v>
          </cell>
          <cell r="H15">
            <v>41.000001587560604</v>
          </cell>
        </row>
        <row r="16">
          <cell r="D16">
            <v>11</v>
          </cell>
          <cell r="E16">
            <v>56</v>
          </cell>
          <cell r="H16">
            <v>48.421158993809321</v>
          </cell>
        </row>
        <row r="17">
          <cell r="D17">
            <v>12</v>
          </cell>
          <cell r="E17">
            <v>75</v>
          </cell>
          <cell r="H17">
            <v>59.109171845868524</v>
          </cell>
        </row>
        <row r="18">
          <cell r="D18">
            <v>13</v>
          </cell>
          <cell r="E18">
            <v>60</v>
          </cell>
          <cell r="H18">
            <v>74.629208508854177</v>
          </cell>
        </row>
        <row r="19">
          <cell r="D19">
            <v>14</v>
          </cell>
          <cell r="E19">
            <v>75</v>
          </cell>
          <cell r="H19">
            <v>79.612731533653076</v>
          </cell>
        </row>
        <row r="20">
          <cell r="D20">
            <v>15</v>
          </cell>
          <cell r="E20">
            <v>88</v>
          </cell>
          <cell r="H20">
            <v>86.502661158530984</v>
          </cell>
        </row>
        <row r="21">
          <cell r="D21" t="str">
            <v>&gt;</v>
          </cell>
          <cell r="H21">
            <v>95.266061452539759</v>
          </cell>
        </row>
        <row r="22">
          <cell r="D22" t="str">
            <v>&gt;</v>
          </cell>
          <cell r="H22">
            <v>103.63082648849711</v>
          </cell>
        </row>
        <row r="23">
          <cell r="D23" t="str">
            <v>&gt;</v>
          </cell>
          <cell r="H23">
            <v>111.99559152445445</v>
          </cell>
        </row>
        <row r="24">
          <cell r="D24" t="str">
            <v>&gt;</v>
          </cell>
          <cell r="H24">
            <v>120.36035656041182</v>
          </cell>
        </row>
        <row r="25">
          <cell r="D25" t="str">
            <v>&gt;</v>
          </cell>
          <cell r="H25">
            <v>128.72512159636918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C033-B69F-4961-A2C6-F8D8E1DC05A1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17</v>
      </c>
    </row>
    <row r="2" spans="1:13" x14ac:dyDescent="0.35">
      <c r="A2" t="s">
        <v>20</v>
      </c>
    </row>
    <row r="4" spans="1:13" x14ac:dyDescent="0.35">
      <c r="A4" t="s">
        <v>18</v>
      </c>
      <c r="B4" s="14">
        <v>46039</v>
      </c>
    </row>
    <row r="6" spans="1:13" x14ac:dyDescent="0.35">
      <c r="A6" s="15" t="s">
        <v>19</v>
      </c>
    </row>
    <row r="10" spans="1:13" ht="18.5" x14ac:dyDescent="0.45">
      <c r="M1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525E-0C14-4AEE-A0D5-6952DD3B5AD8}">
  <sheetPr codeName="Sheet116"/>
  <dimension ref="A1:K28"/>
  <sheetViews>
    <sheetView workbookViewId="0"/>
  </sheetViews>
  <sheetFormatPr defaultRowHeight="14.5" x14ac:dyDescent="0.35"/>
  <cols>
    <col min="1" max="2" width="6.08984375" customWidth="1"/>
    <col min="4" max="4" width="3.6328125" style="2" customWidth="1"/>
  </cols>
  <sheetData>
    <row r="1" spans="1:11" x14ac:dyDescent="0.35">
      <c r="A1" s="1" t="s">
        <v>0</v>
      </c>
    </row>
    <row r="3" spans="1:11" x14ac:dyDescent="0.35">
      <c r="A3" s="3" t="s">
        <v>1</v>
      </c>
      <c r="B3" s="3" t="s">
        <v>2</v>
      </c>
      <c r="D3" s="4" t="s">
        <v>3</v>
      </c>
      <c r="H3" t="s">
        <v>4</v>
      </c>
      <c r="I3" s="5">
        <v>0.05</v>
      </c>
    </row>
    <row r="4" spans="1:11" ht="15" thickBot="1" x14ac:dyDescent="0.4">
      <c r="A4">
        <v>1</v>
      </c>
      <c r="B4">
        <v>3</v>
      </c>
    </row>
    <row r="5" spans="1:11" ht="15" thickTop="1" x14ac:dyDescent="0.35">
      <c r="A5">
        <f>A4+1</f>
        <v>2</v>
      </c>
      <c r="B5">
        <v>5</v>
      </c>
      <c r="D5" s="6" t="str">
        <f>A3</f>
        <v>t</v>
      </c>
      <c r="E5" s="6" t="str">
        <f>B3</f>
        <v>y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</row>
    <row r="6" spans="1:11" x14ac:dyDescent="0.35">
      <c r="A6">
        <f t="shared" ref="A6:A18" si="0">A5+1</f>
        <v>3</v>
      </c>
      <c r="B6">
        <v>9</v>
      </c>
      <c r="D6" s="2">
        <f>A4</f>
        <v>1</v>
      </c>
      <c r="E6">
        <f>B4</f>
        <v>3</v>
      </c>
      <c r="F6">
        <f>E6</f>
        <v>3</v>
      </c>
      <c r="G6">
        <v>0</v>
      </c>
    </row>
    <row r="7" spans="1:11" x14ac:dyDescent="0.35">
      <c r="A7">
        <f t="shared" si="0"/>
        <v>4</v>
      </c>
      <c r="B7">
        <v>20</v>
      </c>
      <c r="D7" s="2">
        <f t="shared" ref="D7:E20" si="1">A5</f>
        <v>2</v>
      </c>
      <c r="E7">
        <f t="shared" si="1"/>
        <v>5</v>
      </c>
      <c r="F7">
        <f>$E$28*E7+(1-$E$28)*(F6+G6)</f>
        <v>3.5324583147263047</v>
      </c>
      <c r="G7">
        <f>$F$28*(F7-F6)+(1-$F$28)*G6</f>
        <v>0.32964052610887606</v>
      </c>
      <c r="H7">
        <f>F6+G6</f>
        <v>3</v>
      </c>
    </row>
    <row r="8" spans="1:11" x14ac:dyDescent="0.35">
      <c r="A8">
        <f t="shared" si="0"/>
        <v>5</v>
      </c>
      <c r="B8">
        <v>12</v>
      </c>
      <c r="D8" s="2">
        <f t="shared" si="1"/>
        <v>3</v>
      </c>
      <c r="E8">
        <f t="shared" si="1"/>
        <v>9</v>
      </c>
      <c r="F8">
        <f t="shared" ref="F8:F20" si="2">$E$28*E8+(1-$E$28)*(F7+G7)</f>
        <v>5.2299579370547935</v>
      </c>
      <c r="G8">
        <f t="shared" ref="G8:G20" si="3">$F$28*(F8-F7)+(1-$F$28)*G7</f>
        <v>1.1764707467101232</v>
      </c>
      <c r="H8">
        <f t="shared" ref="H8:H20" si="4">F7+G7</f>
        <v>3.8620988408351806</v>
      </c>
      <c r="I8">
        <f>SQRT(SUMXMY2(E$7:E7,H$7:H7)/COUNT(H$7:H7))</f>
        <v>2</v>
      </c>
      <c r="J8">
        <f>H8-_xlfn.NORM.S.INV(1-I$3/2)*I8</f>
        <v>-5.7829128244926586E-2</v>
      </c>
      <c r="K8">
        <f>H8+_xlfn.NORM.S.INV(1-I$3/2)*I8</f>
        <v>7.7820268099152878</v>
      </c>
    </row>
    <row r="9" spans="1:11" x14ac:dyDescent="0.35">
      <c r="A9">
        <f t="shared" si="0"/>
        <v>6</v>
      </c>
      <c r="B9">
        <v>17</v>
      </c>
      <c r="D9" s="2">
        <f t="shared" si="1"/>
        <v>4</v>
      </c>
      <c r="E9">
        <f t="shared" si="1"/>
        <v>20</v>
      </c>
      <c r="F9">
        <f t="shared" si="2"/>
        <v>10.025433720842098</v>
      </c>
      <c r="G9">
        <f t="shared" si="3"/>
        <v>3.4169667469012519</v>
      </c>
      <c r="H9">
        <f t="shared" si="4"/>
        <v>6.4064286837649167</v>
      </c>
      <c r="I9">
        <f>SQRT(SUMXMY2(E$7:E8,H$7:H8)/COUNT(H$7:H8))</f>
        <v>3.8985913046475642</v>
      </c>
      <c r="J9">
        <f t="shared" ref="J9:J25" si="5">H9-_xlfn.NORM.S.INV(1-I$3/2)*I9</f>
        <v>-1.2346698637853288</v>
      </c>
      <c r="K9">
        <f t="shared" ref="K9:K25" si="6">H9+_xlfn.NORM.S.INV(1-I$3/2)*I9</f>
        <v>14.047527231315161</v>
      </c>
    </row>
    <row r="10" spans="1:11" x14ac:dyDescent="0.35">
      <c r="A10">
        <f t="shared" si="0"/>
        <v>7</v>
      </c>
      <c r="B10">
        <v>22</v>
      </c>
      <c r="D10" s="2">
        <f t="shared" si="1"/>
        <v>5</v>
      </c>
      <c r="E10">
        <f t="shared" si="1"/>
        <v>12</v>
      </c>
      <c r="F10">
        <f t="shared" si="2"/>
        <v>13.058391406635822</v>
      </c>
      <c r="G10">
        <f t="shared" si="3"/>
        <v>3.179229922377949</v>
      </c>
      <c r="H10">
        <f t="shared" si="4"/>
        <v>13.442400467743351</v>
      </c>
      <c r="I10">
        <f>SQRT(SUMXMY2(E$7:E9,H$7:H9)/COUNT(H$7:H9))</f>
        <v>8.4692228972697841</v>
      </c>
      <c r="J10">
        <f t="shared" si="5"/>
        <v>-3.1569713879473937</v>
      </c>
      <c r="K10">
        <f t="shared" si="6"/>
        <v>30.041772323434095</v>
      </c>
    </row>
    <row r="11" spans="1:11" x14ac:dyDescent="0.35">
      <c r="A11">
        <f t="shared" si="0"/>
        <v>8</v>
      </c>
      <c r="B11">
        <v>23</v>
      </c>
      <c r="D11" s="2">
        <f t="shared" si="1"/>
        <v>6</v>
      </c>
      <c r="E11">
        <f t="shared" si="1"/>
        <v>17</v>
      </c>
      <c r="F11">
        <f t="shared" si="2"/>
        <v>16.440588760182074</v>
      </c>
      <c r="G11">
        <f t="shared" si="3"/>
        <v>3.3048853754769913</v>
      </c>
      <c r="H11">
        <f t="shared" si="4"/>
        <v>16.23762132901377</v>
      </c>
      <c r="I11">
        <f>SQRT(SUMXMY2(E$7:E10,H$7:H10)/COUNT(H$7:H10))</f>
        <v>7.3699343375681217</v>
      </c>
      <c r="J11">
        <f t="shared" si="5"/>
        <v>1.792815458955193</v>
      </c>
      <c r="K11">
        <f t="shared" si="6"/>
        <v>30.682427199072347</v>
      </c>
    </row>
    <row r="12" spans="1:11" x14ac:dyDescent="0.35">
      <c r="A12">
        <f t="shared" si="0"/>
        <v>9</v>
      </c>
      <c r="B12">
        <v>51</v>
      </c>
      <c r="D12" s="2">
        <f t="shared" si="1"/>
        <v>7</v>
      </c>
      <c r="E12">
        <f t="shared" si="1"/>
        <v>22</v>
      </c>
      <c r="F12">
        <f t="shared" si="2"/>
        <v>20.345694656775983</v>
      </c>
      <c r="G12">
        <f t="shared" si="3"/>
        <v>3.6764769215006972</v>
      </c>
      <c r="H12">
        <f t="shared" si="4"/>
        <v>19.745474135659066</v>
      </c>
      <c r="I12">
        <f>SQRT(SUMXMY2(E$7:E11,H$7:H11)/COUNT(H$7:H11))</f>
        <v>6.6006810224133297</v>
      </c>
      <c r="J12">
        <f t="shared" si="5"/>
        <v>6.8083770582919207</v>
      </c>
      <c r="K12">
        <f t="shared" si="6"/>
        <v>32.682571213026208</v>
      </c>
    </row>
    <row r="13" spans="1:11" x14ac:dyDescent="0.35">
      <c r="A13">
        <f t="shared" si="0"/>
        <v>10</v>
      </c>
      <c r="B13">
        <v>41</v>
      </c>
      <c r="D13" s="2">
        <f t="shared" si="1"/>
        <v>8</v>
      </c>
      <c r="E13">
        <f t="shared" si="1"/>
        <v>23</v>
      </c>
      <c r="F13">
        <f t="shared" si="2"/>
        <v>23.750039700311518</v>
      </c>
      <c r="G13">
        <f t="shared" si="3"/>
        <v>3.508002333082366</v>
      </c>
      <c r="H13">
        <f t="shared" si="4"/>
        <v>24.02217157827668</v>
      </c>
      <c r="I13">
        <f>SQRT(SUMXMY2(E$7:E12,H$7:H12)/COUNT(H$7:H12))</f>
        <v>6.0954605605485845</v>
      </c>
      <c r="J13">
        <f t="shared" si="5"/>
        <v>12.075288410417128</v>
      </c>
      <c r="K13">
        <f t="shared" si="6"/>
        <v>35.96905474613623</v>
      </c>
    </row>
    <row r="14" spans="1:11" x14ac:dyDescent="0.35">
      <c r="A14">
        <f t="shared" si="0"/>
        <v>11</v>
      </c>
      <c r="B14">
        <v>56</v>
      </c>
      <c r="D14" s="2">
        <f t="shared" si="1"/>
        <v>9</v>
      </c>
      <c r="E14">
        <f t="shared" si="1"/>
        <v>51</v>
      </c>
      <c r="F14">
        <f t="shared" si="2"/>
        <v>33.578843496994807</v>
      </c>
      <c r="G14">
        <f t="shared" si="3"/>
        <v>7.4211580905657932</v>
      </c>
      <c r="H14">
        <f t="shared" si="4"/>
        <v>27.258042033393885</v>
      </c>
      <c r="I14">
        <f>SQRT(SUMXMY2(E$7:E13,H$7:H13)/COUNT(H$7:H13))</f>
        <v>5.6565091633653886</v>
      </c>
      <c r="J14">
        <f t="shared" si="5"/>
        <v>16.171487794976933</v>
      </c>
      <c r="K14">
        <f t="shared" si="6"/>
        <v>38.344596271810836</v>
      </c>
    </row>
    <row r="15" spans="1:11" x14ac:dyDescent="0.35">
      <c r="A15">
        <f t="shared" si="0"/>
        <v>12</v>
      </c>
      <c r="B15">
        <v>75</v>
      </c>
      <c r="D15" s="2">
        <f t="shared" si="1"/>
        <v>10</v>
      </c>
      <c r="E15">
        <f t="shared" si="1"/>
        <v>41</v>
      </c>
      <c r="F15">
        <f t="shared" si="2"/>
        <v>41.000001164905683</v>
      </c>
      <c r="G15">
        <f t="shared" si="3"/>
        <v>7.42115782890364</v>
      </c>
      <c r="H15">
        <f t="shared" si="4"/>
        <v>41.000001587560604</v>
      </c>
      <c r="I15">
        <f>SQRT(SUMXMY2(E$7:E14,H$7:H14)/COUNT(H$7:H14))</f>
        <v>9.9225326876177871</v>
      </c>
      <c r="J15">
        <f t="shared" si="5"/>
        <v>21.552194884408319</v>
      </c>
      <c r="K15">
        <f t="shared" si="6"/>
        <v>60.447808290712885</v>
      </c>
    </row>
    <row r="16" spans="1:11" x14ac:dyDescent="0.35">
      <c r="A16">
        <f t="shared" si="0"/>
        <v>13</v>
      </c>
      <c r="B16">
        <v>60</v>
      </c>
      <c r="D16" s="2">
        <f t="shared" si="1"/>
        <v>11</v>
      </c>
      <c r="E16">
        <f t="shared" si="1"/>
        <v>56</v>
      </c>
      <c r="F16">
        <f t="shared" si="2"/>
        <v>50.438867448676774</v>
      </c>
      <c r="G16">
        <f t="shared" si="3"/>
        <v>8.6703043971917495</v>
      </c>
      <c r="H16">
        <f t="shared" si="4"/>
        <v>48.421158993809321</v>
      </c>
      <c r="I16">
        <f>SQRT(SUMXMY2(E$7:E15,H$7:H15)/COUNT(H$7:H15))</f>
        <v>9.3550535332796372</v>
      </c>
      <c r="J16">
        <f t="shared" si="5"/>
        <v>30.085590995137057</v>
      </c>
      <c r="K16">
        <f t="shared" si="6"/>
        <v>66.756726992481589</v>
      </c>
    </row>
    <row r="17" spans="1:11" x14ac:dyDescent="0.35">
      <c r="A17">
        <f t="shared" si="0"/>
        <v>14</v>
      </c>
      <c r="B17">
        <v>75</v>
      </c>
      <c r="D17" s="2">
        <f t="shared" si="1"/>
        <v>12</v>
      </c>
      <c r="E17">
        <f t="shared" si="1"/>
        <v>75</v>
      </c>
      <c r="F17">
        <f t="shared" si="2"/>
        <v>63.339773635145605</v>
      </c>
      <c r="G17">
        <f t="shared" si="3"/>
        <v>11.28943487370857</v>
      </c>
      <c r="H17">
        <f t="shared" si="4"/>
        <v>59.109171845868524</v>
      </c>
      <c r="I17">
        <f>SQRT(SUMXMY2(E$7:E16,H$7:H16)/COUNT(H$7:H16))</f>
        <v>9.1928889392392179</v>
      </c>
      <c r="J17">
        <f t="shared" si="5"/>
        <v>41.091440611083044</v>
      </c>
      <c r="K17">
        <f t="shared" si="6"/>
        <v>77.126903080654003</v>
      </c>
    </row>
    <row r="18" spans="1:11" x14ac:dyDescent="0.35">
      <c r="A18" s="7">
        <f t="shared" si="0"/>
        <v>15</v>
      </c>
      <c r="B18" s="7">
        <v>88</v>
      </c>
      <c r="D18" s="2">
        <f t="shared" si="1"/>
        <v>13</v>
      </c>
      <c r="E18">
        <f t="shared" si="1"/>
        <v>60</v>
      </c>
      <c r="F18">
        <f t="shared" si="2"/>
        <v>70.734486654652073</v>
      </c>
      <c r="G18">
        <f t="shared" si="3"/>
        <v>8.878244879001004</v>
      </c>
      <c r="H18">
        <f t="shared" si="4"/>
        <v>74.629208508854177</v>
      </c>
      <c r="I18">
        <f>SQRT(SUMXMY2(E$7:E17,H$7:H17)/COUNT(H$7:H17))</f>
        <v>9.9891326856011844</v>
      </c>
      <c r="J18">
        <f t="shared" si="5"/>
        <v>55.050868208283994</v>
      </c>
      <c r="K18">
        <f t="shared" si="6"/>
        <v>94.207548809424367</v>
      </c>
    </row>
    <row r="19" spans="1:11" x14ac:dyDescent="0.35">
      <c r="D19" s="2">
        <f t="shared" si="1"/>
        <v>14</v>
      </c>
      <c r="E19">
        <f t="shared" si="1"/>
        <v>75</v>
      </c>
      <c r="F19">
        <f t="shared" si="2"/>
        <v>78.384687904306176</v>
      </c>
      <c r="G19">
        <f t="shared" si="3"/>
        <v>8.1179732542248022</v>
      </c>
      <c r="H19">
        <f t="shared" si="4"/>
        <v>79.612731533653076</v>
      </c>
      <c r="I19">
        <f>SQRT(SUMXMY2(E$7:E18,H$7:H18)/COUNT(H$7:H18))</f>
        <v>10.454760604271533</v>
      </c>
      <c r="J19">
        <f t="shared" si="5"/>
        <v>59.121777282292669</v>
      </c>
      <c r="K19">
        <f t="shared" si="6"/>
        <v>100.10368578501348</v>
      </c>
    </row>
    <row r="20" spans="1:11" x14ac:dyDescent="0.35">
      <c r="D20" s="8">
        <f t="shared" si="1"/>
        <v>15</v>
      </c>
      <c r="E20" s="7">
        <f t="shared" si="1"/>
        <v>88</v>
      </c>
      <c r="F20" s="7">
        <f t="shared" si="2"/>
        <v>86.901296416582397</v>
      </c>
      <c r="G20" s="7">
        <f t="shared" si="3"/>
        <v>8.3647650359573547</v>
      </c>
      <c r="H20" s="7">
        <f t="shared" si="4"/>
        <v>86.502661158530984</v>
      </c>
      <c r="I20" s="7">
        <f>SQRT(SUMXMY2(E$7:E19,H$7:H19)/COUNT(H$7:H19))</f>
        <v>10.125753623284973</v>
      </c>
      <c r="J20" s="7">
        <f t="shared" si="5"/>
        <v>66.656548740566478</v>
      </c>
      <c r="K20" s="7">
        <f t="shared" si="6"/>
        <v>106.34877357649549</v>
      </c>
    </row>
    <row r="21" spans="1:11" x14ac:dyDescent="0.35">
      <c r="D21" s="2" t="s">
        <v>11</v>
      </c>
      <c r="H21">
        <f>$F$20+$G$20*(ROW(F21)-ROW($F$20))</f>
        <v>95.266061452539759</v>
      </c>
      <c r="I21">
        <f>SQRT(SUMXMY2(E$7:E20,H$7:H20)/COUNT(H$7:H20))</f>
        <v>9.7656231873388624</v>
      </c>
      <c r="J21">
        <f t="shared" si="5"/>
        <v>76.125791718766351</v>
      </c>
      <c r="K21">
        <f t="shared" si="6"/>
        <v>114.40633118631317</v>
      </c>
    </row>
    <row r="22" spans="1:11" x14ac:dyDescent="0.35">
      <c r="D22" s="2" t="s">
        <v>11</v>
      </c>
      <c r="H22">
        <f t="shared" ref="H22:H25" si="7">$F$20+$G$20*(ROW(F22)-ROW($F$20))</f>
        <v>103.63082648849711</v>
      </c>
      <c r="I22">
        <f>I$21*SQRT((I21/I$21)^2-1+(E$28*(1+(ROW(H22)-ROW(H$21))*F$28))^2+1)</f>
        <v>10.634237257633238</v>
      </c>
      <c r="J22">
        <f t="shared" si="5"/>
        <v>82.788104460481975</v>
      </c>
      <c r="K22">
        <f t="shared" si="6"/>
        <v>124.47354851651224</v>
      </c>
    </row>
    <row r="23" spans="1:11" x14ac:dyDescent="0.35">
      <c r="D23" s="2" t="s">
        <v>11</v>
      </c>
      <c r="H23">
        <f t="shared" si="7"/>
        <v>111.99559152445445</v>
      </c>
      <c r="I23">
        <f t="shared" ref="I23:I25" si="8">I$21*SQRT((I22/I$21)^2-1+(E$28*(1+(ROW(H23)-ROW(H$21))*F$28))^2+1)</f>
        <v>12.122219870097585</v>
      </c>
      <c r="J23">
        <f t="shared" si="5"/>
        <v>88.236477166387374</v>
      </c>
      <c r="K23">
        <f t="shared" si="6"/>
        <v>135.75470588252153</v>
      </c>
    </row>
    <row r="24" spans="1:11" x14ac:dyDescent="0.35">
      <c r="D24" s="2" t="s">
        <v>11</v>
      </c>
      <c r="H24">
        <f t="shared" si="7"/>
        <v>120.36035656041182</v>
      </c>
      <c r="I24">
        <f t="shared" si="8"/>
        <v>14.217330326634659</v>
      </c>
      <c r="J24">
        <f t="shared" si="5"/>
        <v>92.494901163898803</v>
      </c>
      <c r="K24">
        <f t="shared" si="6"/>
        <v>148.22581195692482</v>
      </c>
    </row>
    <row r="25" spans="1:11" x14ac:dyDescent="0.35">
      <c r="D25" s="2" t="s">
        <v>11</v>
      </c>
      <c r="H25">
        <f t="shared" si="7"/>
        <v>128.72512159636918</v>
      </c>
      <c r="I25">
        <f t="shared" si="8"/>
        <v>16.846995309612307</v>
      </c>
      <c r="J25">
        <f t="shared" si="5"/>
        <v>95.705617541813837</v>
      </c>
      <c r="K25">
        <f t="shared" si="6"/>
        <v>161.74462565092452</v>
      </c>
    </row>
    <row r="27" spans="1:11" x14ac:dyDescent="0.35">
      <c r="E27" s="9" t="s">
        <v>12</v>
      </c>
      <c r="F27" s="9" t="s">
        <v>13</v>
      </c>
      <c r="G27" s="9" t="s">
        <v>14</v>
      </c>
      <c r="H27" s="9" t="s">
        <v>15</v>
      </c>
      <c r="I27" s="9" t="s">
        <v>16</v>
      </c>
    </row>
    <row r="28" spans="1:11" x14ac:dyDescent="0.35">
      <c r="E28" s="10">
        <v>0.26622915736315222</v>
      </c>
      <c r="F28" s="11">
        <v>0.61909170538226743</v>
      </c>
      <c r="G28" s="12">
        <f>SUMPRODUCT(ABS(E7:E20-H7:H20))/COUNT(H7:H20)</f>
        <v>6.7259897610865886</v>
      </c>
      <c r="H28" s="13">
        <f>SUMXMY2(E7:E20,H7:H20)/COUNT(H7:H20)</f>
        <v>95.367396237090432</v>
      </c>
      <c r="I28" s="11">
        <f>SUMPRODUCT(ABS(1-H7:H20/E7:E20))/COUNT(H7:H20)</f>
        <v>0.22125744507517048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Holt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2026-01-17T19:30:45Z</dcterms:created>
  <dcterms:modified xsi:type="dcterms:W3CDTF">2026-01-17T19:33:01Z</dcterms:modified>
</cp:coreProperties>
</file>